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6.xml" ContentType="application/vnd.openxmlformats-officedocument.spreadsheetml.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My Drive\BOUWKUNDE JAAR 6 GRADUATION\P4\excel\"/>
    </mc:Choice>
  </mc:AlternateContent>
  <xr:revisionPtr revIDLastSave="0" documentId="13_ncr:1_{8C4BB719-35DC-454E-B995-0F54EAD59903}" xr6:coauthVersionLast="47" xr6:coauthVersionMax="47" xr10:uidLastSave="{00000000-0000-0000-0000-000000000000}"/>
  <bookViews>
    <workbookView xWindow="-110" yWindow="-110" windowWidth="38620" windowHeight="21220" activeTab="1" xr2:uid="{F5698225-1FF4-4BFC-BF0C-B055C192F0D9}"/>
  </bookViews>
  <sheets>
    <sheet name="annill_max" sheetId="17" r:id="rId1"/>
    <sheet name="simple_vs_standard" sheetId="5" r:id="rId2"/>
    <sheet name="s vs std - static" sheetId="18" r:id="rId3"/>
    <sheet name="s vs std - dynamic" sheetId="6" r:id="rId4"/>
    <sheet name="delft_results" sheetId="13" r:id="rId5"/>
    <sheet name="utrecht_results" sheetId="12" r:id="rId6"/>
    <sheet name="rotterdamnoord_results" sheetId="15" r:id="rId7"/>
    <sheet name="amsterdam_results" sheetId="7" r:id="rId8"/>
    <sheet name="eindhoven_results" sheetId="10" r:id="rId9"/>
    <sheet name="rotterdamC_results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" i="15" l="1"/>
  <c r="S26" i="15"/>
  <c r="T26" i="15"/>
  <c r="U26" i="15"/>
  <c r="V26" i="15"/>
  <c r="R27" i="15"/>
  <c r="S27" i="15"/>
  <c r="T27" i="15"/>
  <c r="U27" i="15"/>
  <c r="V27" i="15"/>
  <c r="R28" i="15"/>
  <c r="S28" i="15"/>
  <c r="T28" i="15"/>
  <c r="U28" i="15"/>
  <c r="V28" i="15"/>
  <c r="R29" i="15"/>
  <c r="S29" i="15"/>
  <c r="T29" i="15"/>
  <c r="U29" i="15"/>
  <c r="V29" i="15"/>
  <c r="R30" i="15"/>
  <c r="S30" i="15"/>
  <c r="T30" i="15"/>
  <c r="U30" i="15"/>
  <c r="V30" i="15"/>
  <c r="R31" i="15"/>
  <c r="S31" i="15"/>
  <c r="T31" i="15"/>
  <c r="U31" i="15"/>
  <c r="V31" i="15"/>
  <c r="Q27" i="15"/>
  <c r="Q28" i="15"/>
  <c r="Q29" i="15"/>
  <c r="Q30" i="15"/>
  <c r="Q31" i="15"/>
  <c r="Q26" i="15"/>
  <c r="Q27" i="12"/>
  <c r="R27" i="12"/>
  <c r="S27" i="12"/>
  <c r="T27" i="12"/>
  <c r="U27" i="12"/>
  <c r="V27" i="12"/>
  <c r="Q28" i="12"/>
  <c r="R28" i="12"/>
  <c r="S28" i="12"/>
  <c r="T28" i="12"/>
  <c r="U28" i="12"/>
  <c r="V28" i="12"/>
  <c r="Q29" i="12"/>
  <c r="R29" i="12"/>
  <c r="S29" i="12"/>
  <c r="T29" i="12"/>
  <c r="U29" i="12"/>
  <c r="V29" i="12"/>
  <c r="R26" i="12"/>
  <c r="S26" i="12"/>
  <c r="T26" i="12"/>
  <c r="U26" i="12"/>
  <c r="V26" i="12"/>
  <c r="Q26" i="12"/>
  <c r="R29" i="13"/>
  <c r="S29" i="13"/>
  <c r="T29" i="13"/>
  <c r="U29" i="13"/>
  <c r="V29" i="13"/>
  <c r="R30" i="13"/>
  <c r="S30" i="13"/>
  <c r="T30" i="13"/>
  <c r="U30" i="13"/>
  <c r="V30" i="13"/>
  <c r="R31" i="13"/>
  <c r="S31" i="13"/>
  <c r="T31" i="13"/>
  <c r="U31" i="13"/>
  <c r="V31" i="13"/>
  <c r="R32" i="13"/>
  <c r="S32" i="13"/>
  <c r="T32" i="13"/>
  <c r="U32" i="13"/>
  <c r="V32" i="13"/>
  <c r="R33" i="13"/>
  <c r="S33" i="13"/>
  <c r="T33" i="13"/>
  <c r="U33" i="13"/>
  <c r="V33" i="13"/>
  <c r="R34" i="13"/>
  <c r="S34" i="13"/>
  <c r="T34" i="13"/>
  <c r="U34" i="13"/>
  <c r="V34" i="13"/>
  <c r="R35" i="13"/>
  <c r="S35" i="13"/>
  <c r="T35" i="13"/>
  <c r="U35" i="13"/>
  <c r="V35" i="13"/>
  <c r="R36" i="13"/>
  <c r="S36" i="13"/>
  <c r="T36" i="13"/>
  <c r="U36" i="13"/>
  <c r="V36" i="13"/>
  <c r="Q30" i="13"/>
  <c r="Q31" i="13"/>
  <c r="Q32" i="13"/>
  <c r="Q33" i="13"/>
  <c r="Q34" i="13"/>
  <c r="Q35" i="13"/>
  <c r="Q36" i="13"/>
  <c r="Q29" i="13"/>
  <c r="AI36" i="10"/>
  <c r="AJ36" i="10"/>
  <c r="AK36" i="10"/>
  <c r="AL36" i="10"/>
  <c r="AM36" i="10"/>
  <c r="AN36" i="10"/>
  <c r="AO36" i="10"/>
  <c r="AP36" i="10"/>
  <c r="AQ36" i="10"/>
  <c r="AR36" i="10"/>
  <c r="AS36" i="10"/>
  <c r="AT36" i="10"/>
  <c r="AU36" i="10"/>
  <c r="AV36" i="10"/>
  <c r="AW36" i="10"/>
  <c r="AX36" i="10"/>
  <c r="AY36" i="10"/>
  <c r="AZ36" i="10"/>
  <c r="BA36" i="10"/>
  <c r="BB36" i="10"/>
  <c r="BC36" i="10"/>
  <c r="BD36" i="10"/>
  <c r="BE36" i="10"/>
  <c r="AI37" i="10"/>
  <c r="AJ37" i="10"/>
  <c r="AK37" i="10"/>
  <c r="AL37" i="10"/>
  <c r="AM37" i="10"/>
  <c r="AN37" i="10"/>
  <c r="AO37" i="10"/>
  <c r="AP37" i="10"/>
  <c r="AQ37" i="10"/>
  <c r="AR37" i="10"/>
  <c r="AS37" i="10"/>
  <c r="AT37" i="10"/>
  <c r="AU37" i="10"/>
  <c r="AV37" i="10"/>
  <c r="AW37" i="10"/>
  <c r="AX37" i="10"/>
  <c r="AY37" i="10"/>
  <c r="AZ37" i="10"/>
  <c r="BA37" i="10"/>
  <c r="BB37" i="10"/>
  <c r="BC37" i="10"/>
  <c r="BD37" i="10"/>
  <c r="BE37" i="10"/>
  <c r="AI38" i="10"/>
  <c r="AJ38" i="10"/>
  <c r="AK38" i="10"/>
  <c r="AL38" i="10"/>
  <c r="AM38" i="10"/>
  <c r="AN38" i="10"/>
  <c r="AO38" i="10"/>
  <c r="AP38" i="10"/>
  <c r="AQ38" i="10"/>
  <c r="AR38" i="10"/>
  <c r="AS38" i="10"/>
  <c r="AT38" i="10"/>
  <c r="AU38" i="10"/>
  <c r="AV38" i="10"/>
  <c r="AW38" i="10"/>
  <c r="AX38" i="10"/>
  <c r="AY38" i="10"/>
  <c r="AZ38" i="10"/>
  <c r="BA38" i="10"/>
  <c r="BB38" i="10"/>
  <c r="BC38" i="10"/>
  <c r="BD38" i="10"/>
  <c r="BE38" i="10"/>
  <c r="AI39" i="10"/>
  <c r="AJ39" i="10"/>
  <c r="AK39" i="10"/>
  <c r="AL39" i="10"/>
  <c r="AM39" i="10"/>
  <c r="AN39" i="10"/>
  <c r="AO39" i="10"/>
  <c r="AP39" i="10"/>
  <c r="AQ39" i="10"/>
  <c r="AR39" i="10"/>
  <c r="AS39" i="10"/>
  <c r="AT39" i="10"/>
  <c r="AU39" i="10"/>
  <c r="AV39" i="10"/>
  <c r="AW39" i="10"/>
  <c r="AX39" i="10"/>
  <c r="AY39" i="10"/>
  <c r="AZ39" i="10"/>
  <c r="BA39" i="10"/>
  <c r="BB39" i="10"/>
  <c r="BC39" i="10"/>
  <c r="BD39" i="10"/>
  <c r="BE39" i="10"/>
  <c r="AI40" i="10"/>
  <c r="AJ40" i="10"/>
  <c r="AK40" i="10"/>
  <c r="AL40" i="10"/>
  <c r="AM40" i="10"/>
  <c r="AN40" i="10"/>
  <c r="AO40" i="10"/>
  <c r="AP40" i="10"/>
  <c r="AQ40" i="10"/>
  <c r="AR40" i="10"/>
  <c r="AS40" i="10"/>
  <c r="AT40" i="10"/>
  <c r="AU40" i="10"/>
  <c r="AV40" i="10"/>
  <c r="AW40" i="10"/>
  <c r="AX40" i="10"/>
  <c r="AY40" i="10"/>
  <c r="AZ40" i="10"/>
  <c r="BA40" i="10"/>
  <c r="BB40" i="10"/>
  <c r="BC40" i="10"/>
  <c r="BD40" i="10"/>
  <c r="BE40" i="10"/>
  <c r="AI41" i="10"/>
  <c r="AJ41" i="10"/>
  <c r="AK41" i="10"/>
  <c r="AL41" i="10"/>
  <c r="AM41" i="10"/>
  <c r="AN41" i="10"/>
  <c r="AO41" i="10"/>
  <c r="AP41" i="10"/>
  <c r="AQ41" i="10"/>
  <c r="AR41" i="10"/>
  <c r="AS41" i="10"/>
  <c r="AT41" i="10"/>
  <c r="AU41" i="10"/>
  <c r="AV41" i="10"/>
  <c r="AW41" i="10"/>
  <c r="AX41" i="10"/>
  <c r="AY41" i="10"/>
  <c r="AZ41" i="10"/>
  <c r="BA41" i="10"/>
  <c r="BB41" i="10"/>
  <c r="BC41" i="10"/>
  <c r="BD41" i="10"/>
  <c r="BE41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AI43" i="10"/>
  <c r="AJ43" i="10"/>
  <c r="AK43" i="10"/>
  <c r="AL43" i="10"/>
  <c r="AM43" i="10"/>
  <c r="AN43" i="10"/>
  <c r="AO43" i="10"/>
  <c r="AP43" i="10"/>
  <c r="AQ43" i="10"/>
  <c r="AR43" i="10"/>
  <c r="AS43" i="10"/>
  <c r="AT43" i="10"/>
  <c r="AU43" i="10"/>
  <c r="AV43" i="10"/>
  <c r="AW43" i="10"/>
  <c r="AX43" i="10"/>
  <c r="AY43" i="10"/>
  <c r="AZ43" i="10"/>
  <c r="BA43" i="10"/>
  <c r="BB43" i="10"/>
  <c r="BC43" i="10"/>
  <c r="BD43" i="10"/>
  <c r="BE43" i="10"/>
  <c r="AH37" i="10"/>
  <c r="AH38" i="10"/>
  <c r="AH39" i="10"/>
  <c r="AH40" i="10"/>
  <c r="AH41" i="10"/>
  <c r="AH42" i="10"/>
  <c r="AH43" i="10"/>
  <c r="AH36" i="10"/>
  <c r="AI36" i="11"/>
  <c r="AJ36" i="11"/>
  <c r="AK36" i="11"/>
  <c r="AL36" i="11"/>
  <c r="AM36" i="11"/>
  <c r="AN36" i="11"/>
  <c r="AO36" i="11"/>
  <c r="AP36" i="11"/>
  <c r="AQ36" i="11"/>
  <c r="AR36" i="11"/>
  <c r="AS36" i="11"/>
  <c r="AT36" i="11"/>
  <c r="AU36" i="11"/>
  <c r="AV36" i="11"/>
  <c r="AW36" i="11"/>
  <c r="AX36" i="11"/>
  <c r="AY36" i="11"/>
  <c r="AZ36" i="11"/>
  <c r="BA36" i="11"/>
  <c r="BB36" i="11"/>
  <c r="BC36" i="11"/>
  <c r="BD36" i="11"/>
  <c r="BE36" i="11"/>
  <c r="AI37" i="11"/>
  <c r="AJ37" i="11"/>
  <c r="AK37" i="11"/>
  <c r="AL37" i="11"/>
  <c r="AM37" i="11"/>
  <c r="AN37" i="11"/>
  <c r="AO37" i="11"/>
  <c r="AP37" i="11"/>
  <c r="AQ37" i="11"/>
  <c r="AR37" i="11"/>
  <c r="AS37" i="11"/>
  <c r="AT37" i="11"/>
  <c r="AU37" i="11"/>
  <c r="AV37" i="11"/>
  <c r="AW37" i="11"/>
  <c r="AX37" i="11"/>
  <c r="AY37" i="11"/>
  <c r="AZ37" i="11"/>
  <c r="BA37" i="11"/>
  <c r="BB37" i="11"/>
  <c r="BC37" i="11"/>
  <c r="BD37" i="11"/>
  <c r="BE37" i="11"/>
  <c r="AI38" i="11"/>
  <c r="AJ38" i="11"/>
  <c r="AK38" i="11"/>
  <c r="AL38" i="11"/>
  <c r="AM38" i="11"/>
  <c r="AN38" i="11"/>
  <c r="AO38" i="11"/>
  <c r="AP38" i="11"/>
  <c r="AQ38" i="11"/>
  <c r="AR38" i="11"/>
  <c r="AS38" i="11"/>
  <c r="AT38" i="11"/>
  <c r="AU38" i="11"/>
  <c r="AV38" i="11"/>
  <c r="AW38" i="11"/>
  <c r="AX38" i="11"/>
  <c r="AY38" i="11"/>
  <c r="AZ38" i="11"/>
  <c r="BA38" i="11"/>
  <c r="BB38" i="11"/>
  <c r="BC38" i="11"/>
  <c r="BD38" i="11"/>
  <c r="BE38" i="11"/>
  <c r="AI39" i="11"/>
  <c r="AJ39" i="11"/>
  <c r="AK39" i="11"/>
  <c r="AL39" i="11"/>
  <c r="AM39" i="11"/>
  <c r="AN39" i="11"/>
  <c r="AO39" i="11"/>
  <c r="AP39" i="11"/>
  <c r="AQ39" i="11"/>
  <c r="AR39" i="11"/>
  <c r="AS39" i="11"/>
  <c r="AT39" i="11"/>
  <c r="AU39" i="11"/>
  <c r="AV39" i="11"/>
  <c r="AW39" i="11"/>
  <c r="AX39" i="11"/>
  <c r="AY39" i="11"/>
  <c r="AZ39" i="11"/>
  <c r="BA39" i="11"/>
  <c r="BB39" i="11"/>
  <c r="BC39" i="11"/>
  <c r="BD39" i="11"/>
  <c r="BE39" i="11"/>
  <c r="AI40" i="11"/>
  <c r="AJ40" i="11"/>
  <c r="AK40" i="11"/>
  <c r="AL40" i="11"/>
  <c r="AM40" i="11"/>
  <c r="AN40" i="11"/>
  <c r="AO40" i="11"/>
  <c r="AP40" i="11"/>
  <c r="AQ40" i="11"/>
  <c r="AR40" i="11"/>
  <c r="AS40" i="11"/>
  <c r="AT40" i="11"/>
  <c r="AU40" i="11"/>
  <c r="AV40" i="11"/>
  <c r="AW40" i="11"/>
  <c r="AX40" i="11"/>
  <c r="AY40" i="11"/>
  <c r="AZ40" i="11"/>
  <c r="BA40" i="11"/>
  <c r="BB40" i="11"/>
  <c r="BC40" i="11"/>
  <c r="BD40" i="11"/>
  <c r="BE40" i="11"/>
  <c r="AI41" i="11"/>
  <c r="AJ41" i="11"/>
  <c r="AK41" i="11"/>
  <c r="AL41" i="11"/>
  <c r="AM41" i="11"/>
  <c r="AN41" i="11"/>
  <c r="AO41" i="11"/>
  <c r="AP41" i="11"/>
  <c r="AQ41" i="11"/>
  <c r="AR41" i="11"/>
  <c r="AS41" i="11"/>
  <c r="AT41" i="11"/>
  <c r="AU41" i="11"/>
  <c r="AV41" i="11"/>
  <c r="AW41" i="11"/>
  <c r="AX41" i="11"/>
  <c r="AY41" i="11"/>
  <c r="AZ41" i="11"/>
  <c r="BA41" i="11"/>
  <c r="BB41" i="11"/>
  <c r="BC41" i="11"/>
  <c r="BD41" i="11"/>
  <c r="BE41" i="11"/>
  <c r="AI42" i="11"/>
  <c r="AJ42" i="11"/>
  <c r="AK42" i="11"/>
  <c r="AL42" i="11"/>
  <c r="AM42" i="11"/>
  <c r="AN42" i="11"/>
  <c r="AO42" i="11"/>
  <c r="AP42" i="11"/>
  <c r="AQ42" i="11"/>
  <c r="AR42" i="11"/>
  <c r="AS42" i="11"/>
  <c r="AT42" i="11"/>
  <c r="AU42" i="11"/>
  <c r="AV42" i="11"/>
  <c r="AW42" i="11"/>
  <c r="AX42" i="11"/>
  <c r="AY42" i="11"/>
  <c r="AZ42" i="11"/>
  <c r="BA42" i="11"/>
  <c r="BB42" i="11"/>
  <c r="BC42" i="11"/>
  <c r="BD42" i="11"/>
  <c r="BE42" i="11"/>
  <c r="AI43" i="11"/>
  <c r="AJ43" i="11"/>
  <c r="AK43" i="11"/>
  <c r="AL43" i="11"/>
  <c r="AM43" i="11"/>
  <c r="AN43" i="11"/>
  <c r="AO43" i="11"/>
  <c r="AP43" i="11"/>
  <c r="AQ43" i="11"/>
  <c r="AR43" i="11"/>
  <c r="AS43" i="11"/>
  <c r="AT43" i="11"/>
  <c r="AU43" i="11"/>
  <c r="AV43" i="11"/>
  <c r="AW43" i="11"/>
  <c r="AX43" i="11"/>
  <c r="AY43" i="11"/>
  <c r="AZ43" i="11"/>
  <c r="BA43" i="11"/>
  <c r="BB43" i="11"/>
  <c r="BC43" i="11"/>
  <c r="BD43" i="11"/>
  <c r="BE43" i="11"/>
  <c r="AH37" i="11"/>
  <c r="AH38" i="11"/>
  <c r="AH39" i="11"/>
  <c r="AH40" i="11"/>
  <c r="AH41" i="11"/>
  <c r="AH42" i="11"/>
  <c r="AH43" i="11"/>
  <c r="AH36" i="11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V35" i="7"/>
  <c r="AW35" i="7"/>
  <c r="AX35" i="7"/>
  <c r="AY35" i="7"/>
  <c r="AZ35" i="7"/>
  <c r="BA35" i="7"/>
  <c r="BB35" i="7"/>
  <c r="BC35" i="7"/>
  <c r="BD35" i="7"/>
  <c r="BE35" i="7"/>
  <c r="AI36" i="7"/>
  <c r="AJ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AI37" i="7"/>
  <c r="AJ37" i="7"/>
  <c r="AK37" i="7"/>
  <c r="AL37" i="7"/>
  <c r="AM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AI38" i="7"/>
  <c r="AJ38" i="7"/>
  <c r="AK38" i="7"/>
  <c r="AL38" i="7"/>
  <c r="AM38" i="7"/>
  <c r="AN38" i="7"/>
  <c r="AO38" i="7"/>
  <c r="AP38" i="7"/>
  <c r="AQ38" i="7"/>
  <c r="AR38" i="7"/>
  <c r="AS38" i="7"/>
  <c r="AT38" i="7"/>
  <c r="AU38" i="7"/>
  <c r="AV38" i="7"/>
  <c r="AW38" i="7"/>
  <c r="AX38" i="7"/>
  <c r="AY38" i="7"/>
  <c r="AZ38" i="7"/>
  <c r="BA38" i="7"/>
  <c r="BB38" i="7"/>
  <c r="BC38" i="7"/>
  <c r="BD38" i="7"/>
  <c r="BE38" i="7"/>
  <c r="AI39" i="7"/>
  <c r="AJ39" i="7"/>
  <c r="AK39" i="7"/>
  <c r="AL39" i="7"/>
  <c r="AM39" i="7"/>
  <c r="AN39" i="7"/>
  <c r="AO39" i="7"/>
  <c r="AP39" i="7"/>
  <c r="AQ39" i="7"/>
  <c r="AR39" i="7"/>
  <c r="AS39" i="7"/>
  <c r="AT39" i="7"/>
  <c r="AU39" i="7"/>
  <c r="AV39" i="7"/>
  <c r="AW39" i="7"/>
  <c r="AX39" i="7"/>
  <c r="AY39" i="7"/>
  <c r="AZ39" i="7"/>
  <c r="BA39" i="7"/>
  <c r="BB39" i="7"/>
  <c r="BC39" i="7"/>
  <c r="BD39" i="7"/>
  <c r="BE39" i="7"/>
  <c r="AI40" i="7"/>
  <c r="AJ40" i="7"/>
  <c r="AK40" i="7"/>
  <c r="AL40" i="7"/>
  <c r="AM40" i="7"/>
  <c r="AN40" i="7"/>
  <c r="AO40" i="7"/>
  <c r="AP40" i="7"/>
  <c r="AQ40" i="7"/>
  <c r="AR40" i="7"/>
  <c r="AS40" i="7"/>
  <c r="AT40" i="7"/>
  <c r="AU40" i="7"/>
  <c r="AV40" i="7"/>
  <c r="AW40" i="7"/>
  <c r="AX40" i="7"/>
  <c r="AY40" i="7"/>
  <c r="AZ40" i="7"/>
  <c r="BA40" i="7"/>
  <c r="BB40" i="7"/>
  <c r="BC40" i="7"/>
  <c r="BD40" i="7"/>
  <c r="BE40" i="7"/>
  <c r="AI41" i="7"/>
  <c r="AJ41" i="7"/>
  <c r="AK41" i="7"/>
  <c r="AL41" i="7"/>
  <c r="AM41" i="7"/>
  <c r="AN41" i="7"/>
  <c r="AO41" i="7"/>
  <c r="AP41" i="7"/>
  <c r="AQ41" i="7"/>
  <c r="AR41" i="7"/>
  <c r="AS41" i="7"/>
  <c r="AT41" i="7"/>
  <c r="AU41" i="7"/>
  <c r="AV41" i="7"/>
  <c r="AW41" i="7"/>
  <c r="AX41" i="7"/>
  <c r="AY41" i="7"/>
  <c r="AZ41" i="7"/>
  <c r="BA41" i="7"/>
  <c r="BB41" i="7"/>
  <c r="BC41" i="7"/>
  <c r="BD41" i="7"/>
  <c r="BE41" i="7"/>
  <c r="AI42" i="7"/>
  <c r="AJ42" i="7"/>
  <c r="AK42" i="7"/>
  <c r="AL42" i="7"/>
  <c r="AM42" i="7"/>
  <c r="AN42" i="7"/>
  <c r="AO42" i="7"/>
  <c r="AP42" i="7"/>
  <c r="AQ42" i="7"/>
  <c r="AR42" i="7"/>
  <c r="AS42" i="7"/>
  <c r="AT42" i="7"/>
  <c r="AU42" i="7"/>
  <c r="AV42" i="7"/>
  <c r="AW42" i="7"/>
  <c r="AX42" i="7"/>
  <c r="AY42" i="7"/>
  <c r="AZ42" i="7"/>
  <c r="BA42" i="7"/>
  <c r="BB42" i="7"/>
  <c r="BC42" i="7"/>
  <c r="BD42" i="7"/>
  <c r="BE42" i="7"/>
  <c r="AH36" i="7"/>
  <c r="AH37" i="7"/>
  <c r="AH38" i="7"/>
  <c r="AH39" i="7"/>
  <c r="AH40" i="7"/>
  <c r="AH41" i="7"/>
  <c r="AH42" i="7"/>
  <c r="AH35" i="7"/>
  <c r="D22" i="6"/>
  <c r="C22" i="6"/>
  <c r="B22" i="6"/>
  <c r="AQ23" i="11"/>
  <c r="BD17" i="11"/>
  <c r="AE33" i="11"/>
  <c r="AE32" i="11"/>
  <c r="AE31" i="11"/>
  <c r="AE30" i="11"/>
  <c r="AE29" i="11"/>
  <c r="AE28" i="11"/>
  <c r="AE27" i="11"/>
  <c r="AE26" i="11"/>
  <c r="AD6" i="11"/>
  <c r="AD7" i="11"/>
  <c r="AD8" i="11"/>
  <c r="AD9" i="11"/>
  <c r="AD10" i="11"/>
  <c r="AD11" i="11"/>
  <c r="AD12" i="11"/>
  <c r="AD13" i="11"/>
  <c r="AE32" i="10"/>
  <c r="AE31" i="10"/>
  <c r="AE30" i="10"/>
  <c r="AE29" i="10"/>
  <c r="AE28" i="10"/>
  <c r="AE27" i="10"/>
  <c r="AE26" i="10"/>
  <c r="AD6" i="10"/>
  <c r="AD7" i="10"/>
  <c r="AD8" i="10"/>
  <c r="AD9" i="10"/>
  <c r="AD10" i="10"/>
  <c r="AD11" i="10"/>
  <c r="AD12" i="10"/>
  <c r="AD13" i="10"/>
  <c r="AC13" i="7"/>
  <c r="AB13" i="7"/>
  <c r="AA13" i="7"/>
  <c r="BC24" i="7" s="1"/>
  <c r="Z13" i="7"/>
  <c r="BB24" i="7" s="1"/>
  <c r="Y13" i="7"/>
  <c r="BA24" i="7" s="1"/>
  <c r="X13" i="7"/>
  <c r="AZ24" i="7" s="1"/>
  <c r="W13" i="7"/>
  <c r="AY24" i="7" s="1"/>
  <c r="V13" i="7"/>
  <c r="AX24" i="7" s="1"/>
  <c r="U13" i="7"/>
  <c r="AW24" i="7" s="1"/>
  <c r="T13" i="7"/>
  <c r="AV24" i="7" s="1"/>
  <c r="S13" i="7"/>
  <c r="AU24" i="7" s="1"/>
  <c r="R13" i="7"/>
  <c r="AT24" i="7" s="1"/>
  <c r="Q13" i="7"/>
  <c r="AS24" i="7" s="1"/>
  <c r="P13" i="7"/>
  <c r="AR24" i="7" s="1"/>
  <c r="O13" i="7"/>
  <c r="AQ24" i="7" s="1"/>
  <c r="N13" i="7"/>
  <c r="AP24" i="7" s="1"/>
  <c r="M13" i="7"/>
  <c r="L13" i="7"/>
  <c r="K13" i="7"/>
  <c r="J13" i="7"/>
  <c r="AL24" i="7" s="1"/>
  <c r="I13" i="7"/>
  <c r="AK24" i="7" s="1"/>
  <c r="H13" i="7"/>
  <c r="G13" i="7"/>
  <c r="AI24" i="7" s="1"/>
  <c r="F13" i="7"/>
  <c r="AH24" i="7" s="1"/>
  <c r="AC12" i="7"/>
  <c r="BE23" i="7" s="1"/>
  <c r="AB12" i="7"/>
  <c r="BD23" i="7" s="1"/>
  <c r="AA12" i="7"/>
  <c r="BC23" i="7" s="1"/>
  <c r="Z12" i="7"/>
  <c r="BB23" i="7" s="1"/>
  <c r="Y12" i="7"/>
  <c r="BA23" i="7" s="1"/>
  <c r="X12" i="7"/>
  <c r="AZ23" i="7" s="1"/>
  <c r="W12" i="7"/>
  <c r="AY23" i="7" s="1"/>
  <c r="V12" i="7"/>
  <c r="AX23" i="7" s="1"/>
  <c r="U12" i="7"/>
  <c r="T12" i="7"/>
  <c r="S12" i="7"/>
  <c r="AU23" i="7" s="1"/>
  <c r="R12" i="7"/>
  <c r="Q12" i="7"/>
  <c r="AS23" i="7" s="1"/>
  <c r="P12" i="7"/>
  <c r="AR23" i="7" s="1"/>
  <c r="O12" i="7"/>
  <c r="AQ23" i="7" s="1"/>
  <c r="N12" i="7"/>
  <c r="M12" i="7"/>
  <c r="AO23" i="7" s="1"/>
  <c r="L12" i="7"/>
  <c r="AN23" i="7" s="1"/>
  <c r="K12" i="7"/>
  <c r="AM23" i="7" s="1"/>
  <c r="J12" i="7"/>
  <c r="AL23" i="7" s="1"/>
  <c r="I12" i="7"/>
  <c r="AK23" i="7" s="1"/>
  <c r="H12" i="7"/>
  <c r="AJ23" i="7" s="1"/>
  <c r="G12" i="7"/>
  <c r="AI23" i="7" s="1"/>
  <c r="F12" i="7"/>
  <c r="AH23" i="7" s="1"/>
  <c r="AC11" i="7"/>
  <c r="AB11" i="7"/>
  <c r="AA11" i="7"/>
  <c r="BC22" i="7" s="1"/>
  <c r="Z11" i="7"/>
  <c r="BB22" i="7" s="1"/>
  <c r="Y11" i="7"/>
  <c r="BA22" i="7" s="1"/>
  <c r="X11" i="7"/>
  <c r="AZ22" i="7" s="1"/>
  <c r="W11" i="7"/>
  <c r="AY22" i="7" s="1"/>
  <c r="V11" i="7"/>
  <c r="AX22" i="7" s="1"/>
  <c r="U11" i="7"/>
  <c r="AW22" i="7" s="1"/>
  <c r="T11" i="7"/>
  <c r="S11" i="7"/>
  <c r="R11" i="7"/>
  <c r="AT22" i="7" s="1"/>
  <c r="Q11" i="7"/>
  <c r="AS22" i="7" s="1"/>
  <c r="P11" i="7"/>
  <c r="AR22" i="7" s="1"/>
  <c r="O11" i="7"/>
  <c r="AQ22" i="7" s="1"/>
  <c r="N11" i="7"/>
  <c r="AP22" i="7" s="1"/>
  <c r="M11" i="7"/>
  <c r="L11" i="7"/>
  <c r="K11" i="7"/>
  <c r="AM22" i="7" s="1"/>
  <c r="J11" i="7"/>
  <c r="AL22" i="7" s="1"/>
  <c r="I11" i="7"/>
  <c r="AK22" i="7" s="1"/>
  <c r="H11" i="7"/>
  <c r="AJ22" i="7" s="1"/>
  <c r="G11" i="7"/>
  <c r="AI22" i="7" s="1"/>
  <c r="F11" i="7"/>
  <c r="AH22" i="7" s="1"/>
  <c r="AC10" i="7"/>
  <c r="BE21" i="7" s="1"/>
  <c r="AB10" i="7"/>
  <c r="BD21" i="7" s="1"/>
  <c r="AA10" i="7"/>
  <c r="BC21" i="7" s="1"/>
  <c r="Z10" i="7"/>
  <c r="BB21" i="7" s="1"/>
  <c r="Y10" i="7"/>
  <c r="BA21" i="7" s="1"/>
  <c r="X10" i="7"/>
  <c r="AZ21" i="7" s="1"/>
  <c r="W10" i="7"/>
  <c r="V10" i="7"/>
  <c r="U10" i="7"/>
  <c r="AW21" i="7" s="1"/>
  <c r="T10" i="7"/>
  <c r="S10" i="7"/>
  <c r="R10" i="7"/>
  <c r="Q10" i="7"/>
  <c r="AS21" i="7" s="1"/>
  <c r="P10" i="7"/>
  <c r="AR21" i="7" s="1"/>
  <c r="O10" i="7"/>
  <c r="AQ21" i="7" s="1"/>
  <c r="N10" i="7"/>
  <c r="AP21" i="7" s="1"/>
  <c r="M10" i="7"/>
  <c r="AO21" i="7" s="1"/>
  <c r="L10" i="7"/>
  <c r="AN21" i="7" s="1"/>
  <c r="K10" i="7"/>
  <c r="AM21" i="7" s="1"/>
  <c r="J10" i="7"/>
  <c r="AL21" i="7" s="1"/>
  <c r="I10" i="7"/>
  <c r="H10" i="7"/>
  <c r="G10" i="7"/>
  <c r="AI21" i="7" s="1"/>
  <c r="F10" i="7"/>
  <c r="AH21" i="7" s="1"/>
  <c r="AC9" i="7"/>
  <c r="AB9" i="7"/>
  <c r="AA9" i="7"/>
  <c r="Z9" i="7"/>
  <c r="BB20" i="7" s="1"/>
  <c r="Y9" i="7"/>
  <c r="BA20" i="7" s="1"/>
  <c r="X9" i="7"/>
  <c r="W9" i="7"/>
  <c r="AY20" i="7" s="1"/>
  <c r="V9" i="7"/>
  <c r="AX20" i="7" s="1"/>
  <c r="U9" i="7"/>
  <c r="AW20" i="7" s="1"/>
  <c r="T9" i="7"/>
  <c r="AV20" i="7" s="1"/>
  <c r="S9" i="7"/>
  <c r="AU20" i="7" s="1"/>
  <c r="R9" i="7"/>
  <c r="AT20" i="7" s="1"/>
  <c r="Q9" i="7"/>
  <c r="AS20" i="7" s="1"/>
  <c r="P9" i="7"/>
  <c r="AR20" i="7" s="1"/>
  <c r="O9" i="7"/>
  <c r="AQ20" i="7" s="1"/>
  <c r="N9" i="7"/>
  <c r="M9" i="7"/>
  <c r="L9" i="7"/>
  <c r="AN20" i="7" s="1"/>
  <c r="K9" i="7"/>
  <c r="J9" i="7"/>
  <c r="I9" i="7"/>
  <c r="AK20" i="7" s="1"/>
  <c r="H9" i="7"/>
  <c r="AJ20" i="7" s="1"/>
  <c r="G9" i="7"/>
  <c r="AI20" i="7" s="1"/>
  <c r="F9" i="7"/>
  <c r="AH20" i="7" s="1"/>
  <c r="AC8" i="7"/>
  <c r="BE19" i="7" s="1"/>
  <c r="AB8" i="7"/>
  <c r="BD19" i="7" s="1"/>
  <c r="AA8" i="7"/>
  <c r="BC19" i="7" s="1"/>
  <c r="Z8" i="7"/>
  <c r="BB19" i="7" s="1"/>
  <c r="Y8" i="7"/>
  <c r="BA19" i="7" s="1"/>
  <c r="X8" i="7"/>
  <c r="AZ19" i="7" s="1"/>
  <c r="W8" i="7"/>
  <c r="AY19" i="7" s="1"/>
  <c r="V8" i="7"/>
  <c r="AX19" i="7" s="1"/>
  <c r="U8" i="7"/>
  <c r="T8" i="7"/>
  <c r="S8" i="7"/>
  <c r="R8" i="7"/>
  <c r="Q8" i="7"/>
  <c r="AS19" i="7" s="1"/>
  <c r="P8" i="7"/>
  <c r="AR19" i="7" s="1"/>
  <c r="O8" i="7"/>
  <c r="AQ19" i="7" s="1"/>
  <c r="N8" i="7"/>
  <c r="AP19" i="7" s="1"/>
  <c r="M8" i="7"/>
  <c r="AO19" i="7" s="1"/>
  <c r="L8" i="7"/>
  <c r="AN19" i="7" s="1"/>
  <c r="K8" i="7"/>
  <c r="AM19" i="7" s="1"/>
  <c r="J8" i="7"/>
  <c r="AL19" i="7" s="1"/>
  <c r="I8" i="7"/>
  <c r="AK19" i="7" s="1"/>
  <c r="H8" i="7"/>
  <c r="AJ19" i="7" s="1"/>
  <c r="G8" i="7"/>
  <c r="AI19" i="7" s="1"/>
  <c r="F8" i="7"/>
  <c r="AH19" i="7" s="1"/>
  <c r="AC7" i="7"/>
  <c r="AB7" i="7"/>
  <c r="BD18" i="7" s="1"/>
  <c r="AA7" i="7"/>
  <c r="BC18" i="7" s="1"/>
  <c r="Z7" i="7"/>
  <c r="BB18" i="7" s="1"/>
  <c r="Y7" i="7"/>
  <c r="BA18" i="7" s="1"/>
  <c r="X7" i="7"/>
  <c r="AZ18" i="7" s="1"/>
  <c r="W7" i="7"/>
  <c r="AY18" i="7" s="1"/>
  <c r="V7" i="7"/>
  <c r="AX18" i="7" s="1"/>
  <c r="U7" i="7"/>
  <c r="AW18" i="7" s="1"/>
  <c r="T7" i="7"/>
  <c r="AV18" i="7" s="1"/>
  <c r="S7" i="7"/>
  <c r="AU18" i="7" s="1"/>
  <c r="R7" i="7"/>
  <c r="AT18" i="7" s="1"/>
  <c r="Q7" i="7"/>
  <c r="AS18" i="7" s="1"/>
  <c r="P7" i="7"/>
  <c r="AR18" i="7" s="1"/>
  <c r="O7" i="7"/>
  <c r="AQ18" i="7" s="1"/>
  <c r="N7" i="7"/>
  <c r="AP18" i="7" s="1"/>
  <c r="M7" i="7"/>
  <c r="AO18" i="7" s="1"/>
  <c r="L7" i="7"/>
  <c r="AN18" i="7" s="1"/>
  <c r="K7" i="7"/>
  <c r="AM18" i="7" s="1"/>
  <c r="J7" i="7"/>
  <c r="AL18" i="7" s="1"/>
  <c r="I7" i="7"/>
  <c r="AK18" i="7" s="1"/>
  <c r="H7" i="7"/>
  <c r="G7" i="7"/>
  <c r="F7" i="7"/>
  <c r="AH18" i="7" s="1"/>
  <c r="AC6" i="7"/>
  <c r="BE17" i="7" s="1"/>
  <c r="AB6" i="7"/>
  <c r="BD17" i="7" s="1"/>
  <c r="AA6" i="7"/>
  <c r="BC17" i="7" s="1"/>
  <c r="Z6" i="7"/>
  <c r="BB17" i="7" s="1"/>
  <c r="Y6" i="7"/>
  <c r="BA17" i="7" s="1"/>
  <c r="X6" i="7"/>
  <c r="AZ17" i="7" s="1"/>
  <c r="W6" i="7"/>
  <c r="AY17" i="7" s="1"/>
  <c r="V6" i="7"/>
  <c r="AX17" i="7" s="1"/>
  <c r="U6" i="7"/>
  <c r="AW17" i="7" s="1"/>
  <c r="T6" i="7"/>
  <c r="AV17" i="7" s="1"/>
  <c r="S6" i="7"/>
  <c r="AU17" i="7" s="1"/>
  <c r="R6" i="7"/>
  <c r="AT17" i="7" s="1"/>
  <c r="Q6" i="7"/>
  <c r="AS17" i="7" s="1"/>
  <c r="P6" i="7"/>
  <c r="AR17" i="7" s="1"/>
  <c r="O6" i="7"/>
  <c r="AQ17" i="7" s="1"/>
  <c r="N6" i="7"/>
  <c r="AP17" i="7" s="1"/>
  <c r="M6" i="7"/>
  <c r="L6" i="7"/>
  <c r="K6" i="7"/>
  <c r="J6" i="7"/>
  <c r="I6" i="7"/>
  <c r="H6" i="7"/>
  <c r="G6" i="7"/>
  <c r="AI17" i="7" s="1"/>
  <c r="F6" i="7"/>
  <c r="AH17" i="7" s="1"/>
  <c r="AE33" i="7"/>
  <c r="AE32" i="7"/>
  <c r="AE31" i="7"/>
  <c r="AE30" i="7"/>
  <c r="AE29" i="7"/>
  <c r="AE28" i="7"/>
  <c r="AE27" i="7"/>
  <c r="AE26" i="7"/>
  <c r="AD6" i="7"/>
  <c r="AD7" i="7"/>
  <c r="AD8" i="7"/>
  <c r="AD9" i="7"/>
  <c r="AD10" i="7"/>
  <c r="AD11" i="7"/>
  <c r="AD12" i="7"/>
  <c r="AD13" i="7"/>
  <c r="L6" i="15"/>
  <c r="L7" i="15"/>
  <c r="L8" i="15"/>
  <c r="L9" i="15"/>
  <c r="L10" i="15"/>
  <c r="L11" i="15"/>
  <c r="R17" i="12"/>
  <c r="R14" i="12"/>
  <c r="N23" i="12"/>
  <c r="N22" i="12"/>
  <c r="N21" i="12"/>
  <c r="N20" i="12"/>
  <c r="L6" i="12"/>
  <c r="L7" i="12"/>
  <c r="L8" i="12"/>
  <c r="L9" i="12"/>
  <c r="L7" i="13"/>
  <c r="L8" i="13"/>
  <c r="L9" i="13"/>
  <c r="L10" i="13"/>
  <c r="L11" i="13"/>
  <c r="L12" i="13"/>
  <c r="L13" i="13"/>
  <c r="L6" i="13"/>
  <c r="AV24" i="11"/>
  <c r="AU24" i="11"/>
  <c r="AT24" i="11"/>
  <c r="AS24" i="11"/>
  <c r="AR24" i="11"/>
  <c r="AQ24" i="11"/>
  <c r="AP24" i="11"/>
  <c r="BE24" i="11"/>
  <c r="BE23" i="11"/>
  <c r="BD23" i="11"/>
  <c r="BC23" i="11"/>
  <c r="BB23" i="11"/>
  <c r="BA23" i="11"/>
  <c r="AZ23" i="11"/>
  <c r="AY23" i="11"/>
  <c r="AR23" i="11"/>
  <c r="AK23" i="11"/>
  <c r="AI23" i="11"/>
  <c r="AX23" i="11"/>
  <c r="AW22" i="11"/>
  <c r="AV22" i="11"/>
  <c r="AU22" i="11"/>
  <c r="AT22" i="11"/>
  <c r="AS22" i="11"/>
  <c r="AR22" i="11"/>
  <c r="AQ22" i="11"/>
  <c r="BE21" i="11"/>
  <c r="BD21" i="11"/>
  <c r="BC21" i="11"/>
  <c r="BB21" i="11"/>
  <c r="BA21" i="11"/>
  <c r="AY21" i="11"/>
  <c r="AU21" i="11"/>
  <c r="AT21" i="11"/>
  <c r="AS21" i="11"/>
  <c r="AR21" i="11"/>
  <c r="AQ21" i="11"/>
  <c r="AP21" i="11"/>
  <c r="AO21" i="11"/>
  <c r="AN21" i="11"/>
  <c r="AM21" i="11"/>
  <c r="AL21" i="11"/>
  <c r="AK21" i="11"/>
  <c r="AI21" i="11"/>
  <c r="AZ21" i="11"/>
  <c r="AV20" i="11"/>
  <c r="AU20" i="11"/>
  <c r="AT20" i="11"/>
  <c r="AS20" i="11"/>
  <c r="BE19" i="11"/>
  <c r="BD19" i="11"/>
  <c r="BC19" i="11"/>
  <c r="AV19" i="11"/>
  <c r="AU19" i="11"/>
  <c r="AT19" i="11"/>
  <c r="AS19" i="11"/>
  <c r="AR19" i="11"/>
  <c r="AQ19" i="11"/>
  <c r="AP19" i="11"/>
  <c r="AO19" i="11"/>
  <c r="AN19" i="11"/>
  <c r="AM19" i="11"/>
  <c r="BB19" i="11"/>
  <c r="AV18" i="11"/>
  <c r="AU18" i="11"/>
  <c r="BE17" i="11"/>
  <c r="AV17" i="11"/>
  <c r="AU17" i="11"/>
  <c r="AT17" i="11"/>
  <c r="AS17" i="11"/>
  <c r="AR17" i="11"/>
  <c r="AQ17" i="11"/>
  <c r="AP17" i="11"/>
  <c r="AO17" i="11"/>
  <c r="AX21" i="7"/>
  <c r="BE18" i="7"/>
  <c r="AV19" i="7"/>
  <c r="AW19" i="7"/>
  <c r="AL20" i="7"/>
  <c r="AM20" i="7"/>
  <c r="AZ20" i="7"/>
  <c r="BC20" i="7"/>
  <c r="BD20" i="7"/>
  <c r="BE20" i="7"/>
  <c r="AT21" i="7"/>
  <c r="AU21" i="7"/>
  <c r="AV21" i="7"/>
  <c r="AN22" i="7"/>
  <c r="AO22" i="7"/>
  <c r="BD22" i="7"/>
  <c r="BE22" i="7"/>
  <c r="AT23" i="7"/>
  <c r="AV23" i="7"/>
  <c r="AW23" i="7"/>
  <c r="AM24" i="7"/>
  <c r="AN24" i="7"/>
  <c r="AO24" i="7"/>
  <c r="BD24" i="7"/>
  <c r="BE24" i="7"/>
  <c r="R18" i="15"/>
  <c r="S18" i="15"/>
  <c r="T18" i="15"/>
  <c r="U18" i="15"/>
  <c r="V18" i="15"/>
  <c r="R19" i="15"/>
  <c r="S19" i="15"/>
  <c r="T19" i="15"/>
  <c r="U19" i="15"/>
  <c r="V19" i="15"/>
  <c r="R20" i="15"/>
  <c r="S20" i="15"/>
  <c r="T20" i="15"/>
  <c r="U20" i="15"/>
  <c r="V20" i="15"/>
  <c r="R21" i="15"/>
  <c r="S21" i="15"/>
  <c r="T21" i="15"/>
  <c r="U21" i="15"/>
  <c r="V21" i="15"/>
  <c r="R22" i="15"/>
  <c r="S22" i="15"/>
  <c r="T22" i="15"/>
  <c r="U22" i="15"/>
  <c r="V22" i="15"/>
  <c r="R23" i="15"/>
  <c r="S23" i="15"/>
  <c r="T23" i="15"/>
  <c r="U23" i="15"/>
  <c r="V23" i="15"/>
  <c r="Q19" i="15"/>
  <c r="Q20" i="15"/>
  <c r="Q21" i="15"/>
  <c r="Q22" i="15"/>
  <c r="Q23" i="15"/>
  <c r="Q18" i="15"/>
  <c r="T14" i="12"/>
  <c r="U14" i="12"/>
  <c r="V14" i="12"/>
  <c r="R15" i="12"/>
  <c r="S15" i="12"/>
  <c r="T15" i="12"/>
  <c r="U15" i="12"/>
  <c r="V15" i="12"/>
  <c r="R16" i="12"/>
  <c r="S16" i="12"/>
  <c r="T16" i="12"/>
  <c r="U16" i="12"/>
  <c r="V16" i="12"/>
  <c r="U17" i="12"/>
  <c r="V17" i="12"/>
  <c r="Q15" i="12"/>
  <c r="Q16" i="12"/>
  <c r="Q17" i="12"/>
  <c r="Q14" i="12"/>
  <c r="AJ23" i="11" l="1"/>
  <c r="AL23" i="11"/>
  <c r="AM23" i="11"/>
  <c r="AN23" i="11"/>
  <c r="AO23" i="11"/>
  <c r="AP23" i="11"/>
  <c r="T17" i="12"/>
  <c r="S17" i="12"/>
  <c r="S14" i="12"/>
  <c r="AH18" i="11"/>
  <c r="AZ18" i="11"/>
  <c r="AX20" i="11"/>
  <c r="BB18" i="11"/>
  <c r="BC18" i="11"/>
  <c r="AK20" i="11"/>
  <c r="AW24" i="11"/>
  <c r="AN18" i="11"/>
  <c r="AL20" i="11"/>
  <c r="AX24" i="11"/>
  <c r="AH17" i="11"/>
  <c r="AX17" i="11"/>
  <c r="AO18" i="11"/>
  <c r="BE18" i="11"/>
  <c r="AM20" i="11"/>
  <c r="BC20" i="11"/>
  <c r="AK22" i="11"/>
  <c r="BA22" i="11"/>
  <c r="AI24" i="11"/>
  <c r="AY24" i="11"/>
  <c r="AX22" i="11"/>
  <c r="AY22" i="11"/>
  <c r="AI17" i="11"/>
  <c r="AY17" i="11"/>
  <c r="AP18" i="11"/>
  <c r="AW19" i="11"/>
  <c r="AN20" i="11"/>
  <c r="BD20" i="11"/>
  <c r="AL22" i="11"/>
  <c r="BB22" i="11"/>
  <c r="AS23" i="11"/>
  <c r="AJ24" i="11"/>
  <c r="AZ24" i="11"/>
  <c r="AI18" i="11"/>
  <c r="AH20" i="11"/>
  <c r="AK18" i="11"/>
  <c r="AZ20" i="11"/>
  <c r="AM18" i="11"/>
  <c r="AI22" i="11"/>
  <c r="AW17" i="11"/>
  <c r="AH24" i="11"/>
  <c r="AJ17" i="11"/>
  <c r="AZ17" i="11"/>
  <c r="AQ18" i="11"/>
  <c r="AH19" i="11"/>
  <c r="AX19" i="11"/>
  <c r="AO20" i="11"/>
  <c r="BE20" i="11"/>
  <c r="AV21" i="11"/>
  <c r="AM22" i="11"/>
  <c r="BC22" i="11"/>
  <c r="AT23" i="11"/>
  <c r="AK24" i="11"/>
  <c r="BA24" i="11"/>
  <c r="AL18" i="11"/>
  <c r="AJ20" i="11"/>
  <c r="AZ22" i="11"/>
  <c r="AK17" i="11"/>
  <c r="BA17" i="11"/>
  <c r="AR18" i="11"/>
  <c r="AI19" i="11"/>
  <c r="AY19" i="11"/>
  <c r="AP20" i="11"/>
  <c r="AW21" i="11"/>
  <c r="AN22" i="11"/>
  <c r="BD22" i="11"/>
  <c r="AU23" i="11"/>
  <c r="AL24" i="11"/>
  <c r="BB24" i="11"/>
  <c r="AW18" i="11"/>
  <c r="AY18" i="11"/>
  <c r="BD18" i="11"/>
  <c r="AJ22" i="11"/>
  <c r="AL17" i="11"/>
  <c r="BB17" i="11"/>
  <c r="AS18" i="11"/>
  <c r="AJ19" i="11"/>
  <c r="AZ19" i="11"/>
  <c r="AQ20" i="11"/>
  <c r="AH21" i="11"/>
  <c r="AX21" i="11"/>
  <c r="AO22" i="11"/>
  <c r="BE22" i="11"/>
  <c r="AV23" i="11"/>
  <c r="AM24" i="11"/>
  <c r="BC24" i="11"/>
  <c r="AX18" i="11"/>
  <c r="BA18" i="11"/>
  <c r="AY20" i="11"/>
  <c r="AH22" i="11"/>
  <c r="BA20" i="11"/>
  <c r="AM17" i="11"/>
  <c r="BC17" i="11"/>
  <c r="AT18" i="11"/>
  <c r="AK19" i="11"/>
  <c r="BA19" i="11"/>
  <c r="AR20" i="11"/>
  <c r="AP22" i="11"/>
  <c r="AW23" i="11"/>
  <c r="AN24" i="11"/>
  <c r="BD24" i="11"/>
  <c r="AW20" i="11"/>
  <c r="AJ18" i="11"/>
  <c r="AI20" i="11"/>
  <c r="BB20" i="11"/>
  <c r="AN17" i="11"/>
  <c r="AL19" i="11"/>
  <c r="AJ21" i="11"/>
  <c r="AH23" i="11"/>
  <c r="AO24" i="11"/>
  <c r="AY21" i="7"/>
  <c r="AJ24" i="7"/>
  <c r="AP23" i="7"/>
  <c r="AV22" i="7"/>
  <c r="AU22" i="7"/>
  <c r="AK21" i="7"/>
  <c r="AJ21" i="7"/>
  <c r="AP20" i="7"/>
  <c r="AO20" i="7"/>
  <c r="AU19" i="7"/>
  <c r="AT19" i="7"/>
  <c r="AJ18" i="7"/>
  <c r="AI18" i="7"/>
  <c r="AO17" i="7"/>
  <c r="AN17" i="7"/>
  <c r="AM17" i="7"/>
  <c r="AL17" i="7"/>
  <c r="AK17" i="7"/>
  <c r="AJ17" i="7"/>
  <c r="D32" i="6"/>
  <c r="D31" i="6"/>
  <c r="G9" i="12"/>
  <c r="H9" i="12"/>
  <c r="I9" i="12"/>
  <c r="J9" i="12"/>
  <c r="K9" i="12"/>
  <c r="G8" i="12"/>
  <c r="H8" i="12"/>
  <c r="I8" i="12"/>
  <c r="J8" i="12"/>
  <c r="K8" i="12"/>
  <c r="F9" i="12"/>
  <c r="F8" i="12"/>
  <c r="H7" i="12"/>
  <c r="I7" i="12"/>
  <c r="J7" i="12"/>
  <c r="K7" i="12"/>
  <c r="G11" i="13"/>
  <c r="R23" i="13" s="1"/>
  <c r="G13" i="13"/>
  <c r="R25" i="13" s="1"/>
  <c r="H13" i="13"/>
  <c r="S25" i="13" s="1"/>
  <c r="I13" i="13"/>
  <c r="T25" i="13" s="1"/>
  <c r="J13" i="13"/>
  <c r="U25" i="13" s="1"/>
  <c r="K13" i="13"/>
  <c r="V25" i="13" s="1"/>
  <c r="G12" i="13"/>
  <c r="R24" i="13" s="1"/>
  <c r="H12" i="13"/>
  <c r="S24" i="13" s="1"/>
  <c r="I12" i="13"/>
  <c r="T24" i="13" s="1"/>
  <c r="J12" i="13"/>
  <c r="U24" i="13" s="1"/>
  <c r="K12" i="13"/>
  <c r="V24" i="13" s="1"/>
  <c r="H11" i="13"/>
  <c r="S23" i="13" s="1"/>
  <c r="I11" i="13"/>
  <c r="T23" i="13" s="1"/>
  <c r="J11" i="13"/>
  <c r="U23" i="13" s="1"/>
  <c r="K11" i="13"/>
  <c r="V23" i="13" s="1"/>
  <c r="G10" i="13"/>
  <c r="R22" i="13" s="1"/>
  <c r="H10" i="13"/>
  <c r="S22" i="13" s="1"/>
  <c r="I10" i="13"/>
  <c r="T22" i="13" s="1"/>
  <c r="J10" i="13"/>
  <c r="U22" i="13" s="1"/>
  <c r="K10" i="13"/>
  <c r="V22" i="13" s="1"/>
  <c r="G9" i="13"/>
  <c r="R21" i="13" s="1"/>
  <c r="H9" i="13"/>
  <c r="S21" i="13" s="1"/>
  <c r="I9" i="13"/>
  <c r="T21" i="13" s="1"/>
  <c r="J9" i="13"/>
  <c r="U21" i="13" s="1"/>
  <c r="K9" i="13"/>
  <c r="V21" i="13" s="1"/>
  <c r="G8" i="13"/>
  <c r="R20" i="13" s="1"/>
  <c r="H8" i="13"/>
  <c r="S20" i="13" s="1"/>
  <c r="I8" i="13"/>
  <c r="T20" i="13" s="1"/>
  <c r="J8" i="13"/>
  <c r="U20" i="13" s="1"/>
  <c r="K8" i="13"/>
  <c r="V20" i="13" s="1"/>
  <c r="G7" i="13"/>
  <c r="R19" i="13" s="1"/>
  <c r="H7" i="13"/>
  <c r="S19" i="13" s="1"/>
  <c r="I7" i="13"/>
  <c r="T19" i="13" s="1"/>
  <c r="J7" i="13"/>
  <c r="U19" i="13" s="1"/>
  <c r="K7" i="13"/>
  <c r="V19" i="13" s="1"/>
  <c r="K11" i="15"/>
  <c r="J11" i="15"/>
  <c r="I11" i="15"/>
  <c r="H11" i="15"/>
  <c r="G11" i="15"/>
  <c r="F11" i="15"/>
  <c r="K10" i="15"/>
  <c r="J10" i="15"/>
  <c r="I10" i="15"/>
  <c r="H10" i="15"/>
  <c r="G10" i="15"/>
  <c r="F10" i="15"/>
  <c r="K9" i="15"/>
  <c r="J9" i="15"/>
  <c r="I9" i="15"/>
  <c r="H9" i="15"/>
  <c r="G9" i="15"/>
  <c r="F9" i="15"/>
  <c r="K8" i="15"/>
  <c r="J8" i="15"/>
  <c r="I8" i="15"/>
  <c r="H8" i="15"/>
  <c r="G8" i="15"/>
  <c r="F8" i="15"/>
  <c r="K7" i="15"/>
  <c r="J7" i="15"/>
  <c r="I7" i="15"/>
  <c r="H7" i="15"/>
  <c r="G7" i="15"/>
  <c r="F7" i="15"/>
  <c r="K6" i="15"/>
  <c r="J6" i="15"/>
  <c r="I6" i="15"/>
  <c r="H6" i="15"/>
  <c r="G6" i="15"/>
  <c r="F6" i="15"/>
  <c r="F13" i="13"/>
  <c r="Q25" i="13" s="1"/>
  <c r="F12" i="13"/>
  <c r="Q24" i="13" s="1"/>
  <c r="F11" i="13"/>
  <c r="Q23" i="13" s="1"/>
  <c r="F10" i="13"/>
  <c r="Q22" i="13" s="1"/>
  <c r="F9" i="13"/>
  <c r="Q21" i="13" s="1"/>
  <c r="F8" i="13"/>
  <c r="Q20" i="13" s="1"/>
  <c r="F7" i="13"/>
  <c r="Q19" i="13" s="1"/>
  <c r="K6" i="13"/>
  <c r="V18" i="13" s="1"/>
  <c r="J6" i="13"/>
  <c r="U18" i="13" s="1"/>
  <c r="I6" i="13"/>
  <c r="T18" i="13" s="1"/>
  <c r="H6" i="13"/>
  <c r="S18" i="13" s="1"/>
  <c r="G6" i="13"/>
  <c r="R18" i="13" s="1"/>
  <c r="F6" i="13"/>
  <c r="Q18" i="13" s="1"/>
  <c r="G7" i="12"/>
  <c r="F7" i="12"/>
  <c r="G6" i="12"/>
  <c r="H6" i="12"/>
  <c r="I6" i="12"/>
  <c r="J6" i="12"/>
  <c r="K6" i="12"/>
  <c r="F6" i="12"/>
  <c r="G6" i="11" l="1"/>
  <c r="G7" i="11"/>
  <c r="G8" i="11"/>
  <c r="G9" i="11"/>
  <c r="G10" i="11"/>
  <c r="G11" i="11"/>
  <c r="G12" i="11"/>
  <c r="G13" i="11"/>
  <c r="P7" i="11"/>
  <c r="P8" i="11"/>
  <c r="P9" i="11"/>
  <c r="P10" i="11"/>
  <c r="P11" i="11"/>
  <c r="P12" i="11"/>
  <c r="P13" i="11"/>
  <c r="P6" i="11"/>
  <c r="F6" i="11"/>
  <c r="H6" i="11"/>
  <c r="I6" i="11"/>
  <c r="J6" i="11"/>
  <c r="K6" i="11"/>
  <c r="L6" i="11"/>
  <c r="M6" i="11"/>
  <c r="N6" i="11"/>
  <c r="O6" i="11"/>
  <c r="Q6" i="11"/>
  <c r="R6" i="11"/>
  <c r="S6" i="11"/>
  <c r="T6" i="11"/>
  <c r="U6" i="11"/>
  <c r="V6" i="11"/>
  <c r="W6" i="11"/>
  <c r="X6" i="11"/>
  <c r="Y6" i="11"/>
  <c r="Z6" i="11"/>
  <c r="AA6" i="11"/>
  <c r="AB6" i="11"/>
  <c r="F7" i="11"/>
  <c r="H7" i="11"/>
  <c r="I7" i="11"/>
  <c r="J7" i="11"/>
  <c r="K7" i="11"/>
  <c r="L7" i="11"/>
  <c r="M7" i="11"/>
  <c r="N7" i="11"/>
  <c r="O7" i="11"/>
  <c r="Q7" i="11"/>
  <c r="R7" i="11"/>
  <c r="S7" i="11"/>
  <c r="T7" i="11"/>
  <c r="U7" i="11"/>
  <c r="V7" i="11"/>
  <c r="W7" i="11"/>
  <c r="X7" i="11"/>
  <c r="Y7" i="11"/>
  <c r="Z7" i="11"/>
  <c r="AA7" i="11"/>
  <c r="AB7" i="11"/>
  <c r="F8" i="11"/>
  <c r="H8" i="11"/>
  <c r="I8" i="11"/>
  <c r="J8" i="11"/>
  <c r="K8" i="11"/>
  <c r="L8" i="11"/>
  <c r="M8" i="11"/>
  <c r="N8" i="11"/>
  <c r="O8" i="11"/>
  <c r="Q8" i="11"/>
  <c r="R8" i="11"/>
  <c r="S8" i="11"/>
  <c r="T8" i="11"/>
  <c r="U8" i="11"/>
  <c r="V8" i="11"/>
  <c r="W8" i="11"/>
  <c r="X8" i="11"/>
  <c r="Y8" i="11"/>
  <c r="Z8" i="11"/>
  <c r="AA8" i="11"/>
  <c r="AB8" i="11"/>
  <c r="F9" i="11"/>
  <c r="H9" i="11"/>
  <c r="I9" i="11"/>
  <c r="J9" i="11"/>
  <c r="K9" i="11"/>
  <c r="L9" i="11"/>
  <c r="M9" i="11"/>
  <c r="N9" i="11"/>
  <c r="O9" i="11"/>
  <c r="Q9" i="11"/>
  <c r="R9" i="11"/>
  <c r="S9" i="11"/>
  <c r="T9" i="11"/>
  <c r="U9" i="11"/>
  <c r="V9" i="11"/>
  <c r="W9" i="11"/>
  <c r="X9" i="11"/>
  <c r="Y9" i="11"/>
  <c r="Z9" i="11"/>
  <c r="AA9" i="11"/>
  <c r="AB9" i="11"/>
  <c r="F10" i="11"/>
  <c r="H10" i="11"/>
  <c r="I10" i="11"/>
  <c r="J10" i="11"/>
  <c r="K10" i="11"/>
  <c r="L10" i="11"/>
  <c r="M10" i="11"/>
  <c r="N10" i="11"/>
  <c r="O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F11" i="11"/>
  <c r="H11" i="11"/>
  <c r="I11" i="11"/>
  <c r="J11" i="11"/>
  <c r="K11" i="11"/>
  <c r="L11" i="11"/>
  <c r="M11" i="11"/>
  <c r="N11" i="11"/>
  <c r="O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F12" i="11"/>
  <c r="H12" i="11"/>
  <c r="I12" i="11"/>
  <c r="J12" i="11"/>
  <c r="K12" i="11"/>
  <c r="L12" i="11"/>
  <c r="M12" i="11"/>
  <c r="N12" i="11"/>
  <c r="O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F13" i="11"/>
  <c r="H13" i="11"/>
  <c r="I13" i="11"/>
  <c r="J13" i="11"/>
  <c r="K13" i="11"/>
  <c r="L13" i="11"/>
  <c r="M13" i="11"/>
  <c r="N13" i="11"/>
  <c r="O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C12" i="11"/>
  <c r="AC11" i="11"/>
  <c r="AC10" i="11"/>
  <c r="AC9" i="11"/>
  <c r="AC8" i="11"/>
  <c r="AC7" i="11"/>
  <c r="AC6" i="11"/>
  <c r="F6" i="10"/>
  <c r="AH17" i="10" s="1"/>
  <c r="G13" i="10"/>
  <c r="AI24" i="10" s="1"/>
  <c r="H13" i="10"/>
  <c r="AJ24" i="10" s="1"/>
  <c r="I13" i="10"/>
  <c r="AK24" i="10" s="1"/>
  <c r="J13" i="10"/>
  <c r="AL24" i="10" s="1"/>
  <c r="K13" i="10"/>
  <c r="AM24" i="10" s="1"/>
  <c r="L13" i="10"/>
  <c r="AN24" i="10" s="1"/>
  <c r="M13" i="10"/>
  <c r="AO24" i="10" s="1"/>
  <c r="N13" i="10"/>
  <c r="AP24" i="10" s="1"/>
  <c r="O13" i="10"/>
  <c r="AQ24" i="10" s="1"/>
  <c r="P13" i="10"/>
  <c r="AR24" i="10" s="1"/>
  <c r="Q13" i="10"/>
  <c r="AS24" i="10" s="1"/>
  <c r="R13" i="10"/>
  <c r="AT24" i="10" s="1"/>
  <c r="S13" i="10"/>
  <c r="AU24" i="10" s="1"/>
  <c r="T13" i="10"/>
  <c r="AV24" i="10" s="1"/>
  <c r="U13" i="10"/>
  <c r="AW24" i="10" s="1"/>
  <c r="V13" i="10"/>
  <c r="AX24" i="10" s="1"/>
  <c r="W13" i="10"/>
  <c r="AY24" i="10" s="1"/>
  <c r="X13" i="10"/>
  <c r="AZ24" i="10" s="1"/>
  <c r="Y13" i="10"/>
  <c r="BA24" i="10" s="1"/>
  <c r="Z13" i="10"/>
  <c r="BB24" i="10" s="1"/>
  <c r="AA13" i="10"/>
  <c r="BC24" i="10" s="1"/>
  <c r="AB13" i="10"/>
  <c r="BD24" i="10" s="1"/>
  <c r="AC13" i="10"/>
  <c r="BE24" i="10" s="1"/>
  <c r="G12" i="10"/>
  <c r="AI23" i="10" s="1"/>
  <c r="H12" i="10"/>
  <c r="AJ23" i="10" s="1"/>
  <c r="I12" i="10"/>
  <c r="AK23" i="10" s="1"/>
  <c r="J12" i="10"/>
  <c r="AL23" i="10" s="1"/>
  <c r="K12" i="10"/>
  <c r="AM23" i="10" s="1"/>
  <c r="L12" i="10"/>
  <c r="AN23" i="10" s="1"/>
  <c r="M12" i="10"/>
  <c r="AO23" i="10" s="1"/>
  <c r="N12" i="10"/>
  <c r="AP23" i="10" s="1"/>
  <c r="O12" i="10"/>
  <c r="AQ23" i="10" s="1"/>
  <c r="P12" i="10"/>
  <c r="AR23" i="10" s="1"/>
  <c r="Q12" i="10"/>
  <c r="AS23" i="10" s="1"/>
  <c r="R12" i="10"/>
  <c r="AT23" i="10" s="1"/>
  <c r="S12" i="10"/>
  <c r="AU23" i="10" s="1"/>
  <c r="T12" i="10"/>
  <c r="AV23" i="10" s="1"/>
  <c r="U12" i="10"/>
  <c r="AW23" i="10" s="1"/>
  <c r="V12" i="10"/>
  <c r="AX23" i="10" s="1"/>
  <c r="W12" i="10"/>
  <c r="AY23" i="10" s="1"/>
  <c r="X12" i="10"/>
  <c r="AZ23" i="10" s="1"/>
  <c r="Y12" i="10"/>
  <c r="BA23" i="10" s="1"/>
  <c r="Z12" i="10"/>
  <c r="BB23" i="10" s="1"/>
  <c r="AA12" i="10"/>
  <c r="BC23" i="10" s="1"/>
  <c r="AB12" i="10"/>
  <c r="BD23" i="10" s="1"/>
  <c r="AC12" i="10"/>
  <c r="BE23" i="10" s="1"/>
  <c r="G11" i="10"/>
  <c r="AI22" i="10" s="1"/>
  <c r="H11" i="10"/>
  <c r="AJ22" i="10" s="1"/>
  <c r="I11" i="10"/>
  <c r="AK22" i="10" s="1"/>
  <c r="J11" i="10"/>
  <c r="AL22" i="10" s="1"/>
  <c r="K11" i="10"/>
  <c r="AM22" i="10" s="1"/>
  <c r="L11" i="10"/>
  <c r="AN22" i="10" s="1"/>
  <c r="M11" i="10"/>
  <c r="AO22" i="10" s="1"/>
  <c r="N11" i="10"/>
  <c r="AP22" i="10" s="1"/>
  <c r="O11" i="10"/>
  <c r="AQ22" i="10" s="1"/>
  <c r="P11" i="10"/>
  <c r="AR22" i="10" s="1"/>
  <c r="Q11" i="10"/>
  <c r="AS22" i="10" s="1"/>
  <c r="R11" i="10"/>
  <c r="AT22" i="10" s="1"/>
  <c r="S11" i="10"/>
  <c r="AU22" i="10" s="1"/>
  <c r="T11" i="10"/>
  <c r="AV22" i="10" s="1"/>
  <c r="U11" i="10"/>
  <c r="AW22" i="10" s="1"/>
  <c r="V11" i="10"/>
  <c r="AX22" i="10" s="1"/>
  <c r="W11" i="10"/>
  <c r="AY22" i="10" s="1"/>
  <c r="X11" i="10"/>
  <c r="AZ22" i="10" s="1"/>
  <c r="Y11" i="10"/>
  <c r="BA22" i="10" s="1"/>
  <c r="Z11" i="10"/>
  <c r="BB22" i="10" s="1"/>
  <c r="AA11" i="10"/>
  <c r="BC22" i="10" s="1"/>
  <c r="AB11" i="10"/>
  <c r="BD22" i="10" s="1"/>
  <c r="AC11" i="10"/>
  <c r="BE22" i="10" s="1"/>
  <c r="G10" i="10"/>
  <c r="AI21" i="10" s="1"/>
  <c r="H10" i="10"/>
  <c r="AJ21" i="10" s="1"/>
  <c r="I10" i="10"/>
  <c r="AK21" i="10" s="1"/>
  <c r="J10" i="10"/>
  <c r="AL21" i="10" s="1"/>
  <c r="K10" i="10"/>
  <c r="AM21" i="10" s="1"/>
  <c r="L10" i="10"/>
  <c r="AN21" i="10" s="1"/>
  <c r="M10" i="10"/>
  <c r="AO21" i="10" s="1"/>
  <c r="N10" i="10"/>
  <c r="AP21" i="10" s="1"/>
  <c r="O10" i="10"/>
  <c r="AQ21" i="10" s="1"/>
  <c r="P10" i="10"/>
  <c r="AR21" i="10" s="1"/>
  <c r="Q10" i="10"/>
  <c r="AS21" i="10" s="1"/>
  <c r="R10" i="10"/>
  <c r="AT21" i="10" s="1"/>
  <c r="S10" i="10"/>
  <c r="AU21" i="10" s="1"/>
  <c r="T10" i="10"/>
  <c r="AV21" i="10" s="1"/>
  <c r="U10" i="10"/>
  <c r="AW21" i="10" s="1"/>
  <c r="V10" i="10"/>
  <c r="AX21" i="10" s="1"/>
  <c r="W10" i="10"/>
  <c r="AY21" i="10" s="1"/>
  <c r="X10" i="10"/>
  <c r="AZ21" i="10" s="1"/>
  <c r="Y10" i="10"/>
  <c r="BA21" i="10" s="1"/>
  <c r="Z10" i="10"/>
  <c r="BB21" i="10" s="1"/>
  <c r="AA10" i="10"/>
  <c r="BC21" i="10" s="1"/>
  <c r="AB10" i="10"/>
  <c r="BD21" i="10" s="1"/>
  <c r="AC10" i="10"/>
  <c r="BE21" i="10" s="1"/>
  <c r="G9" i="10"/>
  <c r="AI20" i="10" s="1"/>
  <c r="H9" i="10"/>
  <c r="AJ20" i="10" s="1"/>
  <c r="I9" i="10"/>
  <c r="AK20" i="10" s="1"/>
  <c r="J9" i="10"/>
  <c r="AL20" i="10" s="1"/>
  <c r="K9" i="10"/>
  <c r="AM20" i="10" s="1"/>
  <c r="L9" i="10"/>
  <c r="AN20" i="10" s="1"/>
  <c r="M9" i="10"/>
  <c r="AO20" i="10" s="1"/>
  <c r="N9" i="10"/>
  <c r="AP20" i="10" s="1"/>
  <c r="O9" i="10"/>
  <c r="AQ20" i="10" s="1"/>
  <c r="P9" i="10"/>
  <c r="AR20" i="10" s="1"/>
  <c r="Q9" i="10"/>
  <c r="AS20" i="10" s="1"/>
  <c r="R9" i="10"/>
  <c r="AT20" i="10" s="1"/>
  <c r="S9" i="10"/>
  <c r="AU20" i="10" s="1"/>
  <c r="T9" i="10"/>
  <c r="AV20" i="10" s="1"/>
  <c r="U9" i="10"/>
  <c r="AW20" i="10" s="1"/>
  <c r="V9" i="10"/>
  <c r="AX20" i="10" s="1"/>
  <c r="W9" i="10"/>
  <c r="AY20" i="10" s="1"/>
  <c r="X9" i="10"/>
  <c r="AZ20" i="10" s="1"/>
  <c r="Y9" i="10"/>
  <c r="BA20" i="10" s="1"/>
  <c r="Z9" i="10"/>
  <c r="BB20" i="10" s="1"/>
  <c r="AA9" i="10"/>
  <c r="BC20" i="10" s="1"/>
  <c r="AB9" i="10"/>
  <c r="BD20" i="10" s="1"/>
  <c r="AC9" i="10"/>
  <c r="BE20" i="10" s="1"/>
  <c r="G8" i="10"/>
  <c r="AI19" i="10" s="1"/>
  <c r="H8" i="10"/>
  <c r="AJ19" i="10" s="1"/>
  <c r="I8" i="10"/>
  <c r="AK19" i="10" s="1"/>
  <c r="J8" i="10"/>
  <c r="AL19" i="10" s="1"/>
  <c r="K8" i="10"/>
  <c r="AM19" i="10" s="1"/>
  <c r="L8" i="10"/>
  <c r="AN19" i="10" s="1"/>
  <c r="M8" i="10"/>
  <c r="AO19" i="10" s="1"/>
  <c r="N8" i="10"/>
  <c r="AP19" i="10" s="1"/>
  <c r="O8" i="10"/>
  <c r="AQ19" i="10" s="1"/>
  <c r="P8" i="10"/>
  <c r="AR19" i="10" s="1"/>
  <c r="Q8" i="10"/>
  <c r="AS19" i="10" s="1"/>
  <c r="R8" i="10"/>
  <c r="AT19" i="10" s="1"/>
  <c r="S8" i="10"/>
  <c r="AU19" i="10" s="1"/>
  <c r="T8" i="10"/>
  <c r="AV19" i="10" s="1"/>
  <c r="U8" i="10"/>
  <c r="AW19" i="10" s="1"/>
  <c r="V8" i="10"/>
  <c r="AX19" i="10" s="1"/>
  <c r="W8" i="10"/>
  <c r="AY19" i="10" s="1"/>
  <c r="X8" i="10"/>
  <c r="AZ19" i="10" s="1"/>
  <c r="Y8" i="10"/>
  <c r="BA19" i="10" s="1"/>
  <c r="Z8" i="10"/>
  <c r="BB19" i="10" s="1"/>
  <c r="AA8" i="10"/>
  <c r="BC19" i="10" s="1"/>
  <c r="AB8" i="10"/>
  <c r="BD19" i="10" s="1"/>
  <c r="AC8" i="10"/>
  <c r="BE19" i="10" s="1"/>
  <c r="G7" i="10"/>
  <c r="AI18" i="10" s="1"/>
  <c r="H7" i="10"/>
  <c r="AJ18" i="10" s="1"/>
  <c r="I7" i="10"/>
  <c r="AK18" i="10" s="1"/>
  <c r="J7" i="10"/>
  <c r="AL18" i="10" s="1"/>
  <c r="K7" i="10"/>
  <c r="AM18" i="10" s="1"/>
  <c r="L7" i="10"/>
  <c r="AN18" i="10" s="1"/>
  <c r="M7" i="10"/>
  <c r="AO18" i="10" s="1"/>
  <c r="N7" i="10"/>
  <c r="AP18" i="10" s="1"/>
  <c r="O7" i="10"/>
  <c r="AQ18" i="10" s="1"/>
  <c r="P7" i="10"/>
  <c r="AR18" i="10" s="1"/>
  <c r="Q7" i="10"/>
  <c r="AS18" i="10" s="1"/>
  <c r="R7" i="10"/>
  <c r="AT18" i="10" s="1"/>
  <c r="S7" i="10"/>
  <c r="AU18" i="10" s="1"/>
  <c r="T7" i="10"/>
  <c r="AV18" i="10" s="1"/>
  <c r="U7" i="10"/>
  <c r="AW18" i="10" s="1"/>
  <c r="V7" i="10"/>
  <c r="AX18" i="10" s="1"/>
  <c r="W7" i="10"/>
  <c r="AY18" i="10" s="1"/>
  <c r="X7" i="10"/>
  <c r="AZ18" i="10" s="1"/>
  <c r="Y7" i="10"/>
  <c r="BA18" i="10" s="1"/>
  <c r="Z7" i="10"/>
  <c r="BB18" i="10" s="1"/>
  <c r="AA7" i="10"/>
  <c r="BC18" i="10" s="1"/>
  <c r="AB7" i="10"/>
  <c r="BD18" i="10" s="1"/>
  <c r="AC7" i="10"/>
  <c r="BE18" i="10" s="1"/>
  <c r="F13" i="10"/>
  <c r="AH24" i="10" s="1"/>
  <c r="F12" i="10"/>
  <c r="AH23" i="10" s="1"/>
  <c r="F11" i="10"/>
  <c r="AH22" i="10" s="1"/>
  <c r="F10" i="10"/>
  <c r="AH21" i="10" s="1"/>
  <c r="F8" i="10"/>
  <c r="AH19" i="10" s="1"/>
  <c r="F9" i="10"/>
  <c r="AH20" i="10" s="1"/>
  <c r="F7" i="10"/>
  <c r="AH18" i="10" s="1"/>
  <c r="G6" i="10"/>
  <c r="AI17" i="10" s="1"/>
  <c r="H6" i="10"/>
  <c r="AJ17" i="10" s="1"/>
  <c r="I6" i="10"/>
  <c r="AK17" i="10" s="1"/>
  <c r="J6" i="10"/>
  <c r="AL17" i="10" s="1"/>
  <c r="K6" i="10"/>
  <c r="AM17" i="10" s="1"/>
  <c r="L6" i="10"/>
  <c r="AN17" i="10" s="1"/>
  <c r="M6" i="10"/>
  <c r="AO17" i="10" s="1"/>
  <c r="N6" i="10"/>
  <c r="AP17" i="10" s="1"/>
  <c r="O6" i="10"/>
  <c r="AQ17" i="10" s="1"/>
  <c r="P6" i="10"/>
  <c r="AR17" i="10" s="1"/>
  <c r="Q6" i="10"/>
  <c r="AS17" i="10" s="1"/>
  <c r="R6" i="10"/>
  <c r="AT17" i="10" s="1"/>
  <c r="S6" i="10"/>
  <c r="AU17" i="10" s="1"/>
  <c r="T6" i="10"/>
  <c r="AV17" i="10" s="1"/>
  <c r="U6" i="10"/>
  <c r="AW17" i="10" s="1"/>
  <c r="V6" i="10"/>
  <c r="AX17" i="10" s="1"/>
  <c r="W6" i="10"/>
  <c r="AY17" i="10" s="1"/>
  <c r="X6" i="10"/>
  <c r="AZ17" i="10" s="1"/>
  <c r="Y6" i="10"/>
  <c r="BA17" i="10" s="1"/>
  <c r="Z6" i="10"/>
  <c r="BB17" i="10" s="1"/>
  <c r="AA6" i="10"/>
  <c r="BC17" i="10" s="1"/>
  <c r="AB6" i="10"/>
  <c r="BD17" i="10" s="1"/>
  <c r="AC6" i="10"/>
  <c r="BE17" i="10" s="1"/>
  <c r="G38" i="6"/>
  <c r="G32" i="6"/>
  <c r="G33" i="6"/>
  <c r="G34" i="6"/>
  <c r="G35" i="6"/>
  <c r="G36" i="6"/>
  <c r="G37" i="6"/>
  <c r="F32" i="6"/>
  <c r="F33" i="6"/>
  <c r="F34" i="6"/>
  <c r="F35" i="6"/>
  <c r="F36" i="6"/>
  <c r="F37" i="6"/>
  <c r="F38" i="6"/>
  <c r="E32" i="6"/>
  <c r="E33" i="6"/>
  <c r="E34" i="6"/>
  <c r="E35" i="6"/>
  <c r="E36" i="6"/>
  <c r="E37" i="6"/>
  <c r="E38" i="6"/>
  <c r="D33" i="6"/>
  <c r="D34" i="6"/>
  <c r="D35" i="6"/>
  <c r="D36" i="6"/>
  <c r="D37" i="6"/>
  <c r="D38" i="6"/>
  <c r="C32" i="6"/>
  <c r="C33" i="6"/>
  <c r="C34" i="6"/>
  <c r="C35" i="6"/>
  <c r="C36" i="6"/>
  <c r="C37" i="6"/>
  <c r="C38" i="6"/>
  <c r="G31" i="6"/>
  <c r="F31" i="6"/>
  <c r="E31" i="6"/>
  <c r="C31" i="6"/>
  <c r="B32" i="6"/>
  <c r="B33" i="6"/>
  <c r="B34" i="6"/>
  <c r="B35" i="6"/>
  <c r="B36" i="6"/>
  <c r="B37" i="6"/>
  <c r="B38" i="6"/>
  <c r="B31" i="6"/>
  <c r="D13" i="6"/>
  <c r="D14" i="6"/>
  <c r="D15" i="6"/>
  <c r="D16" i="6"/>
  <c r="D17" i="6"/>
  <c r="D18" i="6"/>
  <c r="D19" i="6"/>
  <c r="D12" i="6"/>
  <c r="C13" i="6"/>
  <c r="C14" i="6"/>
  <c r="C15" i="6"/>
  <c r="C16" i="6"/>
  <c r="C17" i="6"/>
  <c r="C18" i="6"/>
  <c r="C19" i="6"/>
  <c r="C12" i="6"/>
  <c r="B13" i="6"/>
  <c r="B14" i="6"/>
  <c r="B15" i="6"/>
  <c r="B16" i="6"/>
  <c r="B17" i="6"/>
  <c r="B18" i="6"/>
  <c r="B19" i="6"/>
  <c r="B12" i="6"/>
  <c r="W77" i="5"/>
  <c r="W76" i="5"/>
  <c r="W75" i="5"/>
  <c r="W74" i="5"/>
  <c r="W73" i="5"/>
  <c r="W72" i="5"/>
  <c r="W71" i="5"/>
  <c r="W70" i="5"/>
  <c r="W64" i="5"/>
  <c r="W63" i="5"/>
  <c r="W62" i="5"/>
  <c r="W61" i="5"/>
  <c r="W60" i="5"/>
  <c r="W59" i="5"/>
  <c r="W58" i="5"/>
  <c r="W57" i="5"/>
  <c r="W51" i="5"/>
  <c r="W50" i="5"/>
  <c r="W49" i="5"/>
  <c r="W48" i="5"/>
  <c r="W47" i="5"/>
  <c r="W46" i="5"/>
  <c r="W45" i="5"/>
  <c r="W44" i="5"/>
  <c r="W38" i="5"/>
  <c r="W37" i="5"/>
  <c r="W36" i="5"/>
  <c r="W35" i="5"/>
  <c r="W34" i="5"/>
  <c r="W33" i="5"/>
  <c r="W32" i="5"/>
  <c r="W31" i="5"/>
  <c r="W25" i="5"/>
  <c r="W24" i="5"/>
  <c r="W23" i="5"/>
  <c r="W22" i="5"/>
  <c r="W21" i="5"/>
  <c r="W20" i="5"/>
  <c r="W19" i="5"/>
  <c r="W18" i="5"/>
  <c r="W12" i="5"/>
  <c r="W11" i="5"/>
  <c r="W10" i="5"/>
  <c r="W9" i="5"/>
  <c r="W8" i="5"/>
  <c r="W7" i="5"/>
  <c r="W6" i="5"/>
  <c r="W5" i="5"/>
</calcChain>
</file>

<file path=xl/sharedStrings.xml><?xml version="1.0" encoding="utf-8"?>
<sst xmlns="http://schemas.openxmlformats.org/spreadsheetml/2006/main" count="1770" uniqueCount="152">
  <si>
    <t>N</t>
  </si>
  <si>
    <t>NE</t>
  </si>
  <si>
    <t>E</t>
  </si>
  <si>
    <t>SE</t>
  </si>
  <si>
    <t>S</t>
  </si>
  <si>
    <t>SW</t>
  </si>
  <si>
    <t>W</t>
  </si>
  <si>
    <t>NW</t>
  </si>
  <si>
    <t>static</t>
  </si>
  <si>
    <t>LEED (300&lt;3000lx)</t>
  </si>
  <si>
    <t>req. 1 (300lx)</t>
  </si>
  <si>
    <t>req. 2 (100lx)</t>
  </si>
  <si>
    <t>req. 1 (500lx)</t>
  </si>
  <si>
    <t>req. 1 (750lx)</t>
  </si>
  <si>
    <t>req. 2 (500lx)</t>
  </si>
  <si>
    <t>req. 2 (300lx)</t>
  </si>
  <si>
    <t>Type A corner residence - standard</t>
  </si>
  <si>
    <t>Type B terraced residence - simplified</t>
  </si>
  <si>
    <t>Type B terraced residence - standard</t>
  </si>
  <si>
    <t>Building Code 2012</t>
  </si>
  <si>
    <t>EU minimum</t>
  </si>
  <si>
    <t>EU average</t>
  </si>
  <si>
    <t>EU high</t>
  </si>
  <si>
    <t>DF (1, 50%)</t>
  </si>
  <si>
    <t>DF (2.1, 50%)</t>
  </si>
  <si>
    <t>DF (0.7, 95%)</t>
  </si>
  <si>
    <t>DF (3.5, 50%)</t>
  </si>
  <si>
    <t>DF (2.1, 95%)</t>
  </si>
  <si>
    <t>DF (5.2, 50%)</t>
  </si>
  <si>
    <t>DF (3.5, 95%)</t>
  </si>
  <si>
    <t>CBDM</t>
  </si>
  <si>
    <t>Orientation</t>
  </si>
  <si>
    <t>Type A corner residence - simplified</t>
  </si>
  <si>
    <t>Type C terraced residence - simplified</t>
  </si>
  <si>
    <t>Type C terraced residence - standard</t>
  </si>
  <si>
    <t>average annual illuminance (klxh/m2)</t>
  </si>
  <si>
    <t>cumulative annual irradiance (visual) (Wh/m2)</t>
  </si>
  <si>
    <t>avg DF (run 1)</t>
  </si>
  <si>
    <t>avg DF (run 2)</t>
  </si>
  <si>
    <t>avg DF (run 3)</t>
  </si>
  <si>
    <t>DF consistency</t>
  </si>
  <si>
    <t>Building code</t>
  </si>
  <si>
    <t>req. 1 (144lx)</t>
  </si>
  <si>
    <t>LEED</t>
  </si>
  <si>
    <t>cumulative sensors (599)</t>
  </si>
  <si>
    <t>cumulative sensors (568)</t>
  </si>
  <si>
    <t>cumulative sensors (441)</t>
  </si>
  <si>
    <t>cumulative sensors (620)</t>
  </si>
  <si>
    <t>cumulative sensors (506)</t>
  </si>
  <si>
    <t>A - simplified</t>
  </si>
  <si>
    <t>B - standard</t>
  </si>
  <si>
    <t>B - simplified</t>
  </si>
  <si>
    <t>C - standard</t>
  </si>
  <si>
    <t>C - simplified</t>
  </si>
  <si>
    <t>A -standard</t>
  </si>
  <si>
    <t>Type A</t>
  </si>
  <si>
    <t>Type B</t>
  </si>
  <si>
    <t>Type C</t>
  </si>
  <si>
    <t>B3</t>
  </si>
  <si>
    <t>C3</t>
  </si>
  <si>
    <t>C2</t>
  </si>
  <si>
    <t>C1</t>
  </si>
  <si>
    <t>B1</t>
  </si>
  <si>
    <t>A2</t>
  </si>
  <si>
    <t>A1</t>
  </si>
  <si>
    <t>A3</t>
  </si>
  <si>
    <t>orientation</t>
  </si>
  <si>
    <t>residence</t>
  </si>
  <si>
    <t>level GF</t>
  </si>
  <si>
    <t>level 1</t>
  </si>
  <si>
    <t>level 2</t>
  </si>
  <si>
    <t>level 3</t>
  </si>
  <si>
    <t>level 4</t>
  </si>
  <si>
    <t>level 5</t>
  </si>
  <si>
    <t>level 6</t>
  </si>
  <si>
    <t>level 7</t>
  </si>
  <si>
    <t>level 8</t>
  </si>
  <si>
    <t>level 9</t>
  </si>
  <si>
    <t>level 10</t>
  </si>
  <si>
    <t>level 11</t>
  </si>
  <si>
    <t>level 12</t>
  </si>
  <si>
    <t>level 13</t>
  </si>
  <si>
    <t>level 14</t>
  </si>
  <si>
    <t>level 15</t>
  </si>
  <si>
    <t>level 16</t>
  </si>
  <si>
    <t>level 17</t>
  </si>
  <si>
    <t>level 18</t>
  </si>
  <si>
    <t>level 19</t>
  </si>
  <si>
    <t>level 20</t>
  </si>
  <si>
    <t>level 21</t>
  </si>
  <si>
    <t>level 22</t>
  </si>
  <si>
    <t>level 23</t>
  </si>
  <si>
    <t>SensorGrid: typeB_bedroom_N [568 sensors]</t>
  </si>
  <si>
    <t>SensorGrid: typeA_bedroom_NE [599 sensors]</t>
  </si>
  <si>
    <t>SensorGrid: typeB_bedroom_E [568 sensors]</t>
  </si>
  <si>
    <t>SensorGrid: typeA_bedroom_SE [599 sensors]</t>
  </si>
  <si>
    <t>SensorGrid: typeB_bedroom_S [568 sensors]</t>
  </si>
  <si>
    <t>SensorGrid: typeA_bedroom_SW [599 sensors]</t>
  </si>
  <si>
    <t>SensorGrid: typeB_bedroom_W [568 sensors]</t>
  </si>
  <si>
    <t>SensorGrid: typeA_bedroom_NW [599 sensors]</t>
  </si>
  <si>
    <t>CBDM dynamic</t>
  </si>
  <si>
    <t>DF static</t>
  </si>
  <si>
    <t>average DF</t>
  </si>
  <si>
    <t>DF &gt; 2.1 percentage</t>
  </si>
  <si>
    <t>max?</t>
  </si>
  <si>
    <t>the same?</t>
  </si>
  <si>
    <t>Annual irradiance - total grid</t>
  </si>
  <si>
    <t>sensor count</t>
  </si>
  <si>
    <t>D1</t>
  </si>
  <si>
    <t>D2</t>
  </si>
  <si>
    <t>E1</t>
  </si>
  <si>
    <t>E2</t>
  </si>
  <si>
    <t>SensorGrid: typeA_bedroom_W [599 sensors]</t>
  </si>
  <si>
    <t>SensorGrid: typeC_bedroom_N [620 sensors]</t>
  </si>
  <si>
    <t>SensorGrid: typeC_bedroom_S [620 sensors]</t>
  </si>
  <si>
    <t>SensorGrid: typeA_bedroom_S [599 sensors]</t>
  </si>
  <si>
    <t>D3</t>
  </si>
  <si>
    <t>D4</t>
  </si>
  <si>
    <t>E3</t>
  </si>
  <si>
    <t>E4</t>
  </si>
  <si>
    <t>SensorGrid: typeB_bedroom_E2 [620 sensors]</t>
  </si>
  <si>
    <t>SensorGrid: typeB_bedroom_E [620 sensors]</t>
  </si>
  <si>
    <t>SensorGrid: typeB_bedroom_W [620 sensors]</t>
  </si>
  <si>
    <t>SensorGrid: typeB_bedroom_W2 [620 sensors]</t>
  </si>
  <si>
    <t>SensorGrid: typeB_bedroom_NW [620 sensors]</t>
  </si>
  <si>
    <t>SensorGrid: typeB_bedroom_NW2	 [620 sensors]</t>
  </si>
  <si>
    <t>SensorGrid: typeB_bedroom_SE2 [620 sensors]</t>
  </si>
  <si>
    <t>SensorGrid: typeB_bedroom_SE [620 sensors]</t>
  </si>
  <si>
    <t>SensorGrid: typeA_bedroom_E [599 sensors]</t>
  </si>
  <si>
    <t>type</t>
  </si>
  <si>
    <t>ann.ill. Max</t>
  </si>
  <si>
    <t>A</t>
  </si>
  <si>
    <t>B</t>
  </si>
  <si>
    <t>C</t>
  </si>
  <si>
    <t>max perf</t>
  </si>
  <si>
    <t>level 5 no context</t>
  </si>
  <si>
    <t>level 23 no context</t>
  </si>
  <si>
    <t>Annual illuminance - adjusted for sensor count</t>
  </si>
  <si>
    <t>average values</t>
  </si>
  <si>
    <t>standard residence performance compared to a simplified layout</t>
  </si>
  <si>
    <t>A bedroom</t>
  </si>
  <si>
    <t>A livingroom</t>
  </si>
  <si>
    <t>A simplified</t>
  </si>
  <si>
    <t>B bedroom</t>
  </si>
  <si>
    <t>B livingroom</t>
  </si>
  <si>
    <t>B simplified</t>
  </si>
  <si>
    <t>C bedroom</t>
  </si>
  <si>
    <t>C livingroom</t>
  </si>
  <si>
    <t>C simplified</t>
  </si>
  <si>
    <t>50th percentile</t>
  </si>
  <si>
    <t>95th percentile</t>
  </si>
  <si>
    <t>avg 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</si>
</sst>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24"/>
      <color rgb="FF7030A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FA7D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5" tint="0.39997558519241921"/>
      </left>
      <right/>
      <top style="thin">
        <color theme="5" tint="0.39997558519241921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10" fillId="7" borderId="23" applyNumberFormat="0" applyAlignment="0" applyProtection="0"/>
    <xf numFmtId="0" fontId="12" fillId="8" borderId="0" applyNumberFormat="0" applyBorder="0" applyAlignment="0" applyProtection="0"/>
    <xf numFmtId="0" fontId="13" fillId="0" borderId="24" applyNumberFormat="0" applyFill="0" applyAlignment="0" applyProtection="0"/>
  </cellStyleXfs>
  <cellXfs count="133">
    <xf numFmtId="0" fontId="0" fillId="0" borderId="0" xfId="0"/>
    <xf numFmtId="2" fontId="0" fillId="0" borderId="0" xfId="0" applyNumberFormat="1"/>
    <xf numFmtId="11" fontId="0" fillId="0" borderId="0" xfId="0" applyNumberFormat="1"/>
    <xf numFmtId="0" fontId="1" fillId="0" borderId="0" xfId="0" applyFont="1"/>
    <xf numFmtId="2" fontId="3" fillId="0" borderId="0" xfId="0" applyNumberFormat="1" applyFont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/>
    <xf numFmtId="0" fontId="0" fillId="0" borderId="5" xfId="0" applyBorder="1"/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5" fillId="0" borderId="17" xfId="0" applyFont="1" applyBorder="1" applyAlignment="1">
      <alignment horizontal="left"/>
    </xf>
    <xf numFmtId="2" fontId="3" fillId="0" borderId="4" xfId="0" applyNumberFormat="1" applyFont="1" applyBorder="1"/>
    <xf numFmtId="2" fontId="3" fillId="0" borderId="5" xfId="0" applyNumberFormat="1" applyFont="1" applyBorder="1"/>
    <xf numFmtId="0" fontId="0" fillId="0" borderId="3" xfId="0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3" xfId="0" applyNumberFormat="1" applyBorder="1" applyAlignment="1">
      <alignment horizontal="center"/>
    </xf>
    <xf numFmtId="2" fontId="0" fillId="0" borderId="19" xfId="0" applyNumberFormat="1" applyBorder="1"/>
    <xf numFmtId="0" fontId="1" fillId="0" borderId="12" xfId="0" applyFont="1" applyBorder="1"/>
    <xf numFmtId="0" fontId="0" fillId="0" borderId="17" xfId="0" applyBorder="1"/>
    <xf numFmtId="2" fontId="0" fillId="0" borderId="18" xfId="0" applyNumberFormat="1" applyBorder="1"/>
    <xf numFmtId="2" fontId="0" fillId="0" borderId="17" xfId="0" applyNumberFormat="1" applyBorder="1"/>
    <xf numFmtId="2" fontId="0" fillId="0" borderId="20" xfId="0" applyNumberFormat="1" applyBorder="1"/>
    <xf numFmtId="2" fontId="3" fillId="0" borderId="17" xfId="0" applyNumberFormat="1" applyFont="1" applyBorder="1"/>
    <xf numFmtId="2" fontId="3" fillId="0" borderId="18" xfId="0" applyNumberFormat="1" applyFont="1" applyBorder="1"/>
    <xf numFmtId="2" fontId="3" fillId="0" borderId="19" xfId="0" applyNumberFormat="1" applyFont="1" applyBorder="1"/>
    <xf numFmtId="2" fontId="0" fillId="0" borderId="21" xfId="0" applyNumberFormat="1" applyBorder="1"/>
    <xf numFmtId="2" fontId="0" fillId="0" borderId="18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1" xfId="0" applyBorder="1"/>
    <xf numFmtId="0" fontId="0" fillId="0" borderId="19" xfId="0" applyBorder="1"/>
    <xf numFmtId="0" fontId="0" fillId="0" borderId="20" xfId="0" applyBorder="1"/>
    <xf numFmtId="0" fontId="7" fillId="2" borderId="22" xfId="0" applyFont="1" applyFill="1" applyBorder="1" applyAlignment="1">
      <alignment horizontal="right"/>
    </xf>
    <xf numFmtId="0" fontId="7" fillId="3" borderId="0" xfId="0" applyFont="1" applyFill="1" applyAlignment="1">
      <alignment horizontal="right"/>
    </xf>
    <xf numFmtId="0" fontId="7" fillId="4" borderId="0" xfId="0" applyFont="1" applyFill="1" applyAlignment="1">
      <alignment horizontal="right"/>
    </xf>
    <xf numFmtId="165" fontId="0" fillId="0" borderId="0" xfId="0" applyNumberFormat="1"/>
    <xf numFmtId="1" fontId="0" fillId="0" borderId="0" xfId="0" applyNumberFormat="1"/>
    <xf numFmtId="0" fontId="7" fillId="5" borderId="0" xfId="0" applyFont="1" applyFill="1" applyAlignment="1">
      <alignment horizontal="right"/>
    </xf>
    <xf numFmtId="0" fontId="7" fillId="6" borderId="0" xfId="0" applyFont="1" applyFill="1" applyAlignment="1">
      <alignment horizontal="right"/>
    </xf>
    <xf numFmtId="9" fontId="0" fillId="0" borderId="0" xfId="1" applyFont="1"/>
    <xf numFmtId="0" fontId="8" fillId="0" borderId="0" xfId="0" applyFont="1" applyAlignment="1">
      <alignment vertical="center"/>
    </xf>
    <xf numFmtId="0" fontId="0" fillId="0" borderId="0" xfId="0" applyAlignment="1">
      <alignment horizontal="right"/>
    </xf>
    <xf numFmtId="165" fontId="0" fillId="0" borderId="0" xfId="0" applyNumberForma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1" fontId="1" fillId="0" borderId="0" xfId="0" applyNumberFormat="1" applyFont="1"/>
    <xf numFmtId="0" fontId="8" fillId="0" borderId="0" xfId="0" applyFont="1" applyAlignment="1">
      <alignment horizontal="center" vertical="center"/>
    </xf>
    <xf numFmtId="1" fontId="10" fillId="7" borderId="23" xfId="2" applyNumberFormat="1"/>
    <xf numFmtId="2" fontId="1" fillId="0" borderId="0" xfId="0" applyNumberFormat="1" applyFont="1"/>
    <xf numFmtId="11" fontId="1" fillId="0" borderId="0" xfId="0" applyNumberFormat="1" applyFont="1"/>
    <xf numFmtId="2" fontId="1" fillId="0" borderId="17" xfId="0" applyNumberFormat="1" applyFont="1" applyBorder="1"/>
    <xf numFmtId="2" fontId="1" fillId="0" borderId="4" xfId="0" applyNumberFormat="1" applyFont="1" applyBorder="1"/>
    <xf numFmtId="2" fontId="1" fillId="0" borderId="18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1" fillId="0" borderId="0" xfId="0" applyNumberFormat="1" applyFont="1"/>
    <xf numFmtId="2" fontId="11" fillId="0" borderId="17" xfId="0" applyNumberFormat="1" applyFont="1" applyBorder="1"/>
    <xf numFmtId="2" fontId="11" fillId="0" borderId="4" xfId="0" applyNumberFormat="1" applyFont="1" applyBorder="1"/>
    <xf numFmtId="2" fontId="11" fillId="0" borderId="18" xfId="0" applyNumberFormat="1" applyFont="1" applyBorder="1"/>
    <xf numFmtId="0" fontId="1" fillId="0" borderId="4" xfId="0" applyFont="1" applyBorder="1"/>
    <xf numFmtId="0" fontId="1" fillId="0" borderId="18" xfId="0" applyFont="1" applyBorder="1"/>
    <xf numFmtId="0" fontId="1" fillId="0" borderId="17" xfId="0" applyFont="1" applyBorder="1"/>
    <xf numFmtId="0" fontId="0" fillId="10" borderId="28" xfId="0" applyFill="1" applyBorder="1"/>
    <xf numFmtId="0" fontId="0" fillId="0" borderId="28" xfId="0" applyBorder="1"/>
    <xf numFmtId="0" fontId="0" fillId="11" borderId="30" xfId="0" applyFill="1" applyBorder="1"/>
    <xf numFmtId="0" fontId="0" fillId="0" borderId="30" xfId="0" applyBorder="1"/>
    <xf numFmtId="2" fontId="12" fillId="8" borderId="4" xfId="3" applyNumberFormat="1" applyBorder="1" applyAlignment="1">
      <alignment horizontal="center"/>
    </xf>
    <xf numFmtId="2" fontId="12" fillId="8" borderId="5" xfId="3" applyNumberFormat="1" applyBorder="1" applyAlignment="1">
      <alignment horizontal="center"/>
    </xf>
    <xf numFmtId="2" fontId="12" fillId="8" borderId="0" xfId="3" applyNumberFormat="1" applyAlignment="1">
      <alignment horizontal="center"/>
    </xf>
    <xf numFmtId="2" fontId="12" fillId="8" borderId="0" xfId="3" applyNumberFormat="1"/>
    <xf numFmtId="2" fontId="12" fillId="8" borderId="4" xfId="3" applyNumberFormat="1" applyBorder="1"/>
    <xf numFmtId="2" fontId="12" fillId="8" borderId="5" xfId="3" applyNumberFormat="1" applyBorder="1"/>
    <xf numFmtId="2" fontId="12" fillId="8" borderId="3" xfId="3" applyNumberFormat="1" applyBorder="1"/>
    <xf numFmtId="9" fontId="10" fillId="7" borderId="23" xfId="2" applyNumberFormat="1"/>
    <xf numFmtId="2" fontId="0" fillId="9" borderId="26" xfId="0" applyNumberFormat="1" applyFill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9" xfId="0" applyBorder="1"/>
    <xf numFmtId="0" fontId="0" fillId="0" borderId="31" xfId="0" applyBorder="1"/>
    <xf numFmtId="0" fontId="0" fillId="10" borderId="25" xfId="0" applyFill="1" applyBorder="1"/>
    <xf numFmtId="0" fontId="0" fillId="0" borderId="25" xfId="0" applyBorder="1"/>
    <xf numFmtId="1" fontId="13" fillId="0" borderId="24" xfId="4" applyNumberFormat="1"/>
    <xf numFmtId="0" fontId="0" fillId="12" borderId="0" xfId="0" applyFill="1"/>
    <xf numFmtId="0" fontId="0" fillId="3" borderId="0" xfId="0" applyFill="1"/>
    <xf numFmtId="0" fontId="0" fillId="13" borderId="0" xfId="0" applyFill="1"/>
    <xf numFmtId="9" fontId="0" fillId="0" borderId="0" xfId="0" applyNumberFormat="1"/>
    <xf numFmtId="0" fontId="13" fillId="0" borderId="24" xfId="4"/>
    <xf numFmtId="166" fontId="0" fillId="0" borderId="0" xfId="0" applyNumberFormat="1" applyAlignment="1">
      <alignment horizontal="right"/>
    </xf>
    <xf numFmtId="2" fontId="13" fillId="0" borderId="24" xfId="4" applyNumberFormat="1"/>
    <xf numFmtId="2" fontId="0" fillId="0" borderId="0" xfId="1" applyNumberFormat="1" applyFont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5">
    <cellStyle name="Calculation" xfId="2" builtinId="22"/>
    <cellStyle name="Linked Cell" xfId="4" builtinId="24"/>
    <cellStyle name="Neutral" xfId="3" builtinId="28"/>
    <cellStyle name="Normal" xfId="0" builtinId="0"/>
    <cellStyle name="Percent" xfId="1" builtinId="5"/>
  </cellStyles>
  <dxfs count="126"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FF0000"/>
      </font>
      <fill>
        <patternFill>
          <bgColor theme="5" tint="0.79998168889431442"/>
        </patternFill>
      </fill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numFmt numFmtId="15" formatCode="0.00E+00"/>
    </dxf>
    <dxf>
      <font>
        <b/>
      </font>
      <numFmt numFmtId="15" formatCode="0.00E+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2" formatCode="0.00"/>
    </dxf>
    <dxf>
      <font>
        <b/>
      </font>
      <numFmt numFmtId="2" formatCode="0.00"/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</dxf>
    <dxf>
      <numFmt numFmtId="2" formatCode="0.00"/>
      <border diagonalUp="0" diagonalDown="0">
        <left style="thick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2" formatCode="0.00"/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b/>
      </font>
      <numFmt numFmtId="15" formatCode="0.00E+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b/>
      </font>
      <numFmt numFmtId="2" formatCode="0.00"/>
    </dxf>
    <dxf>
      <font>
        <b/>
      </font>
      <numFmt numFmtId="2" formatCode="0.00"/>
    </dxf>
    <dxf>
      <numFmt numFmtId="2" formatCode="0.00"/>
    </dxf>
    <dxf>
      <font>
        <b/>
      </font>
      <numFmt numFmtId="2" formatCode="0.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>
        <left style="thick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 outline="0">
        <left style="medium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2" formatCode="0.00"/>
      <border diagonalUp="0" diagonalDown="0">
        <left/>
        <right style="medium">
          <color auto="1"/>
        </right>
        <top/>
        <bottom/>
        <vertical/>
        <horizontal/>
      </border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numFmt numFmtId="15" formatCode="0.00E+00"/>
    </dxf>
    <dxf>
      <font>
        <b/>
      </font>
      <numFmt numFmtId="15" formatCode="0.00E+00"/>
      <border diagonalUp="0" diagonalDown="0" outline="0">
        <left style="medium">
          <color indexed="64"/>
        </left>
        <right/>
        <top/>
        <bottom/>
      </border>
    </dxf>
    <dxf>
      <numFmt numFmtId="0" formatCode="General"/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b/>
      </font>
      <numFmt numFmtId="2" formatCode="0.00"/>
    </dxf>
    <dxf>
      <font>
        <b/>
      </font>
      <numFmt numFmtId="2" formatCode="0.00"/>
    </dxf>
    <dxf>
      <numFmt numFmtId="2" formatCode="0.00"/>
    </dxf>
    <dxf>
      <font>
        <b/>
      </font>
      <numFmt numFmtId="2" formatCode="0.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>
        <left style="thick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  <border diagonalUp="0" diagonalDown="0">
        <left style="medium">
          <color auto="1"/>
        </left>
        <right style="medium">
          <color auto="1"/>
        </right>
        <top/>
        <bottom/>
        <vertical/>
        <horizontal/>
      </border>
    </dxf>
    <dxf>
      <numFmt numFmtId="2" formatCode="0.00"/>
      <border diagonalUp="0" diagonalDown="0">
        <left/>
        <right style="medium">
          <color auto="1"/>
        </right>
        <top/>
        <bottom/>
        <vertical/>
        <horizontal/>
      </border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numFmt numFmtId="15" formatCode="0.00E+00"/>
    </dxf>
    <dxf>
      <font>
        <b/>
      </font>
      <numFmt numFmtId="15" formatCode="0.00E+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border diagonalUp="0" diagonalDown="0" outline="0">
        <left/>
        <right style="medium">
          <color indexed="64"/>
        </right>
        <top/>
        <bottom/>
      </border>
    </dxf>
    <dxf>
      <font>
        <b/>
      </font>
    </dxf>
    <dxf>
      <font>
        <b/>
      </font>
      <numFmt numFmtId="2" formatCode="0.00"/>
    </dxf>
    <dxf>
      <font>
        <b/>
      </font>
      <border diagonalUp="0" diagonalDown="0" outline="0">
        <left style="medium">
          <color indexed="64"/>
        </left>
        <right/>
        <top/>
        <bottom/>
      </border>
    </dxf>
    <dxf>
      <border diagonalUp="0" diagonalDown="0">
        <left style="thick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2" formatCode="0.00"/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b/>
      </font>
      <numFmt numFmtId="15" formatCode="0.00E+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 outline="0">
        <left/>
        <right style="medium">
          <color indexed="64"/>
        </right>
        <top/>
        <bottom/>
      </border>
    </dxf>
    <dxf>
      <font>
        <b/>
      </font>
      <numFmt numFmtId="2" formatCode="0.00"/>
    </dxf>
    <dxf>
      <font>
        <b/>
      </font>
      <numFmt numFmtId="15" formatCode="0.00E+00"/>
    </dxf>
    <dxf>
      <numFmt numFmtId="2" formatCode="0.00"/>
    </dxf>
    <dxf>
      <font>
        <b/>
      </font>
      <numFmt numFmtId="2" formatCode="0.0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</dxf>
    <dxf>
      <numFmt numFmtId="2" formatCode="0.00"/>
      <border diagonalUp="0" diagonalDown="0">
        <left style="thick">
          <color auto="1"/>
        </left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</dxf>
    <dxf>
      <numFmt numFmtId="2" formatCode="0.0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numFmt numFmtId="2" formatCode="0.00"/>
      <border diagonalUp="0" diagonalDown="0">
        <left/>
        <right style="medium">
          <color auto="1"/>
        </right>
        <top/>
        <bottom/>
        <vertical/>
        <horizontal/>
      </border>
    </dxf>
    <dxf>
      <numFmt numFmtId="2" formatCode="0.00"/>
    </dxf>
    <dxf>
      <numFmt numFmtId="2" formatCode="0.0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</dxf>
    <dxf>
      <font>
        <b/>
      </font>
      <numFmt numFmtId="15" formatCode="0.00E+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/>
        <bottom/>
      </border>
    </dxf>
    <dxf>
      <numFmt numFmtId="2" formatCode="0.00"/>
      <alignment horizontal="center" vertical="bottom" textRotation="0" wrapText="0" indent="0" justifyLastLine="0" shrinkToFit="0" readingOrder="0"/>
    </dxf>
    <dxf>
      <font>
        <b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auto="1"/>
        </right>
        <top/>
        <bottom/>
      </border>
    </dxf>
    <dxf>
      <font>
        <b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medium">
          <color auto="1"/>
        </left>
        <right/>
        <top/>
        <bottom/>
      </border>
    </dxf>
    <dxf>
      <numFmt numFmtId="2" formatCode="0.00"/>
      <alignment horizontal="center" vertical="bottom" textRotation="0" wrapText="0" indent="0" justifyLastLine="0" shrinkToFit="0" readingOrder="0"/>
    </dxf>
    <dxf>
      <font>
        <b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medium">
          <color auto="1"/>
        </left>
        <right/>
        <top/>
        <bottom/>
      </border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  <border diagonalUp="0" diagonalDown="0">
        <left/>
        <right style="medium">
          <color auto="1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2" formatCode="0.00"/>
      <alignment horizontal="center" vertical="bottom" textRotation="0" wrapText="0" indent="0" justifyLastLine="0" shrinkToFit="0" readingOrder="0"/>
      <border diagonalUp="0" diagonalDown="0">
        <left style="medium">
          <color auto="1"/>
        </left>
        <right/>
        <top/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/>
        <right style="medium">
          <color auto="1"/>
        </right>
        <top/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medium">
          <color auto="1"/>
        </left>
        <right/>
        <top/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 vs std - static'!$A$2</c:f>
              <c:strCache>
                <c:ptCount val="1"/>
                <c:pt idx="0">
                  <c:v>50th percentile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9DD-4404-8E42-F47F1EC1DDA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9DD-4404-8E42-F47F1EC1DDA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29DD-4404-8E42-F47F1EC1DDA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9DD-4404-8E42-F47F1EC1DDA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29DD-4404-8E42-F47F1EC1DDA5}"/>
              </c:ext>
            </c:extLst>
          </c:dPt>
          <c:dPt>
            <c:idx val="6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9DD-4404-8E42-F47F1EC1DDA5}"/>
              </c:ext>
            </c:extLst>
          </c:dPt>
          <c:dPt>
            <c:idx val="7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29DD-4404-8E42-F47F1EC1DDA5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9DD-4404-8E42-F47F1EC1DD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 vs std - static'!$B$1:$J$1</c:f>
              <c:strCache>
                <c:ptCount val="9"/>
                <c:pt idx="0">
                  <c:v>A bedroom</c:v>
                </c:pt>
                <c:pt idx="1">
                  <c:v>A livingroom</c:v>
                </c:pt>
                <c:pt idx="2">
                  <c:v>A simplified</c:v>
                </c:pt>
                <c:pt idx="3">
                  <c:v>B bedroom</c:v>
                </c:pt>
                <c:pt idx="4">
                  <c:v>B livingroom</c:v>
                </c:pt>
                <c:pt idx="5">
                  <c:v>B simplified</c:v>
                </c:pt>
                <c:pt idx="6">
                  <c:v>C bedroom</c:v>
                </c:pt>
                <c:pt idx="7">
                  <c:v>C livingroom</c:v>
                </c:pt>
                <c:pt idx="8">
                  <c:v>C simplified</c:v>
                </c:pt>
              </c:strCache>
            </c:strRef>
          </c:cat>
          <c:val>
            <c:numRef>
              <c:f>'s vs std - static'!$B$2:$J$2</c:f>
              <c:numCache>
                <c:formatCode>General</c:formatCode>
                <c:ptCount val="9"/>
                <c:pt idx="0">
                  <c:v>2.2799999999999998</c:v>
                </c:pt>
                <c:pt idx="1">
                  <c:v>2.69</c:v>
                </c:pt>
                <c:pt idx="2">
                  <c:v>2.71</c:v>
                </c:pt>
                <c:pt idx="3">
                  <c:v>2.31</c:v>
                </c:pt>
                <c:pt idx="4">
                  <c:v>1.3</c:v>
                </c:pt>
                <c:pt idx="5">
                  <c:v>1.72</c:v>
                </c:pt>
                <c:pt idx="6">
                  <c:v>2.2999999999999998</c:v>
                </c:pt>
                <c:pt idx="7">
                  <c:v>1.03</c:v>
                </c:pt>
                <c:pt idx="8">
                  <c:v>2.06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DD-4404-8E42-F47F1EC1DDA5}"/>
            </c:ext>
          </c:extLst>
        </c:ser>
        <c:ser>
          <c:idx val="1"/>
          <c:order val="1"/>
          <c:tx>
            <c:strRef>
              <c:f>'s vs std - static'!$A$3</c:f>
              <c:strCache>
                <c:ptCount val="1"/>
                <c:pt idx="0">
                  <c:v>95th percentile</c:v>
                </c:pt>
              </c:strCache>
            </c:strRef>
          </c:tx>
          <c:spPr>
            <a:pattFill prst="ltHorz">
              <a:fgClr>
                <a:schemeClr val="accent4">
                  <a:lumMod val="75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spPr>
              <a:pattFill prst="ltHorz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9DD-4404-8E42-F47F1EC1DDA5}"/>
              </c:ext>
            </c:extLst>
          </c:dPt>
          <c:dPt>
            <c:idx val="4"/>
            <c:invertIfNegative val="0"/>
            <c:bubble3D val="0"/>
            <c:spPr>
              <a:pattFill prst="ltHorz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29DD-4404-8E42-F47F1EC1DDA5}"/>
              </c:ext>
            </c:extLst>
          </c:dPt>
          <c:dPt>
            <c:idx val="5"/>
            <c:invertIfNegative val="0"/>
            <c:bubble3D val="0"/>
            <c:spPr>
              <a:pattFill prst="ltHorz">
                <a:fgClr>
                  <a:schemeClr val="accent1"/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9DD-4404-8E42-F47F1EC1DDA5}"/>
              </c:ext>
            </c:extLst>
          </c:dPt>
          <c:dPt>
            <c:idx val="6"/>
            <c:invertIfNegative val="0"/>
            <c:bubble3D val="0"/>
            <c:spPr>
              <a:pattFill prst="ltHorz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29DD-4404-8E42-F47F1EC1DDA5}"/>
              </c:ext>
            </c:extLst>
          </c:dPt>
          <c:dPt>
            <c:idx val="7"/>
            <c:invertIfNegative val="0"/>
            <c:bubble3D val="0"/>
            <c:spPr>
              <a:pattFill prst="ltHorz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9DD-4404-8E42-F47F1EC1DDA5}"/>
              </c:ext>
            </c:extLst>
          </c:dPt>
          <c:dPt>
            <c:idx val="8"/>
            <c:invertIfNegative val="0"/>
            <c:bubble3D val="0"/>
            <c:spPr>
              <a:pattFill prst="ltHorz">
                <a:fgClr>
                  <a:schemeClr val="bg2">
                    <a:lumMod val="25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29DD-4404-8E42-F47F1EC1DDA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 vs std - static'!$B$1:$J$1</c:f>
              <c:strCache>
                <c:ptCount val="9"/>
                <c:pt idx="0">
                  <c:v>A bedroom</c:v>
                </c:pt>
                <c:pt idx="1">
                  <c:v>A livingroom</c:v>
                </c:pt>
                <c:pt idx="2">
                  <c:v>A simplified</c:v>
                </c:pt>
                <c:pt idx="3">
                  <c:v>B bedroom</c:v>
                </c:pt>
                <c:pt idx="4">
                  <c:v>B livingroom</c:v>
                </c:pt>
                <c:pt idx="5">
                  <c:v>B simplified</c:v>
                </c:pt>
                <c:pt idx="6">
                  <c:v>C bedroom</c:v>
                </c:pt>
                <c:pt idx="7">
                  <c:v>C livingroom</c:v>
                </c:pt>
                <c:pt idx="8">
                  <c:v>C simplified</c:v>
                </c:pt>
              </c:strCache>
            </c:strRef>
          </c:cat>
          <c:val>
            <c:numRef>
              <c:f>'s vs std - static'!$B$3:$J$3</c:f>
              <c:numCache>
                <c:formatCode>General</c:formatCode>
                <c:ptCount val="9"/>
                <c:pt idx="0">
                  <c:v>1.31</c:v>
                </c:pt>
                <c:pt idx="1">
                  <c:v>1.4</c:v>
                </c:pt>
                <c:pt idx="2">
                  <c:v>1.73</c:v>
                </c:pt>
                <c:pt idx="3">
                  <c:v>1.18</c:v>
                </c:pt>
                <c:pt idx="4">
                  <c:v>0.61</c:v>
                </c:pt>
                <c:pt idx="5">
                  <c:v>1.21</c:v>
                </c:pt>
                <c:pt idx="6">
                  <c:v>1.66</c:v>
                </c:pt>
                <c:pt idx="7">
                  <c:v>0.91</c:v>
                </c:pt>
                <c:pt idx="8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DD-4404-8E42-F47F1EC1DDA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11054240"/>
        <c:axId val="711049920"/>
      </c:barChart>
      <c:catAx>
        <c:axId val="71105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NL"/>
          </a:p>
        </c:txPr>
        <c:crossAx val="711049920"/>
        <c:crosses val="autoZero"/>
        <c:auto val="1"/>
        <c:lblAlgn val="ctr"/>
        <c:lblOffset val="100"/>
        <c:noMultiLvlLbl val="0"/>
      </c:catAx>
      <c:valAx>
        <c:axId val="71104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71105424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12585813958279"/>
          <c:y val="8.9292799240530768E-2"/>
          <c:w val="0.65567128514227235"/>
          <c:h val="0.83349171406240785"/>
        </c:manualLayout>
      </c:layout>
      <c:lineChart>
        <c:grouping val="standard"/>
        <c:varyColors val="0"/>
        <c:ser>
          <c:idx val="0"/>
          <c:order val="0"/>
          <c:tx>
            <c:strRef>
              <c:f>'s vs std - dynamic'!$B$1</c:f>
              <c:strCache>
                <c:ptCount val="1"/>
                <c:pt idx="0">
                  <c:v>A - simplified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dynamic'!$B$2:$B$9</c:f>
              <c:numCache>
                <c:formatCode>0.00</c:formatCode>
                <c:ptCount val="8"/>
                <c:pt idx="0">
                  <c:v>4520.7212020033394</c:v>
                </c:pt>
                <c:pt idx="1">
                  <c:v>4365.0300500834728</c:v>
                </c:pt>
                <c:pt idx="2">
                  <c:v>6352.5575959933221</c:v>
                </c:pt>
                <c:pt idx="3">
                  <c:v>6547.6944908180303</c:v>
                </c:pt>
                <c:pt idx="4">
                  <c:v>8203.5191986644404</c:v>
                </c:pt>
                <c:pt idx="5">
                  <c:v>6769.7262103505846</c:v>
                </c:pt>
                <c:pt idx="6">
                  <c:v>6380.9465776293828</c:v>
                </c:pt>
                <c:pt idx="7">
                  <c:v>4565.2470784641064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E7-4992-9233-2AFF87E62437}"/>
            </c:ext>
          </c:extLst>
        </c:ser>
        <c:ser>
          <c:idx val="1"/>
          <c:order val="1"/>
          <c:tx>
            <c:strRef>
              <c:f>'s vs std - dynamic'!$C$1</c:f>
              <c:strCache>
                <c:ptCount val="1"/>
                <c:pt idx="0">
                  <c:v>A -standard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dynamic'!$C$2:$C$9</c:f>
              <c:numCache>
                <c:formatCode>0.00</c:formatCode>
                <c:ptCount val="8"/>
                <c:pt idx="0">
                  <c:v>4622.0764331210194</c:v>
                </c:pt>
                <c:pt idx="1">
                  <c:v>4369.7282377919319</c:v>
                </c:pt>
                <c:pt idx="2">
                  <c:v>6513.9278131634819</c:v>
                </c:pt>
                <c:pt idx="3">
                  <c:v>6200.7728237791925</c:v>
                </c:pt>
                <c:pt idx="4">
                  <c:v>8125.6878980891724</c:v>
                </c:pt>
                <c:pt idx="5">
                  <c:v>6434.1188959660294</c:v>
                </c:pt>
                <c:pt idx="6">
                  <c:v>6266.5201698513802</c:v>
                </c:pt>
                <c:pt idx="7">
                  <c:v>4585.9723991507435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E7-4992-9233-2AFF87E62437}"/>
            </c:ext>
          </c:extLst>
        </c:ser>
        <c:ser>
          <c:idx val="2"/>
          <c:order val="2"/>
          <c:tx>
            <c:strRef>
              <c:f>'s vs std - dynamic'!$D$1</c:f>
              <c:strCache>
                <c:ptCount val="1"/>
                <c:pt idx="0">
                  <c:v>B - simplified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dynamic'!$D$2:$D$9</c:f>
              <c:numCache>
                <c:formatCode>General</c:formatCode>
                <c:ptCount val="8"/>
                <c:pt idx="0">
                  <c:v>2843.9570422535212</c:v>
                </c:pt>
                <c:pt idx="1">
                  <c:v>3263.2834507042253</c:v>
                </c:pt>
                <c:pt idx="2">
                  <c:v>4685.5140845070428</c:v>
                </c:pt>
                <c:pt idx="3">
                  <c:v>6110.5809859154933</c:v>
                </c:pt>
                <c:pt idx="4">
                  <c:v>6679.0950704225352</c:v>
                </c:pt>
                <c:pt idx="5">
                  <c:v>6294.9383802816901</c:v>
                </c:pt>
                <c:pt idx="6">
                  <c:v>4850.3327464788736</c:v>
                </c:pt>
                <c:pt idx="7">
                  <c:v>3257.6109154929577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E7-4992-9233-2AFF87E62437}"/>
            </c:ext>
          </c:extLst>
        </c:ser>
        <c:ser>
          <c:idx val="3"/>
          <c:order val="3"/>
          <c:tx>
            <c:strRef>
              <c:f>'s vs std - dynamic'!$E$1</c:f>
              <c:strCache>
                <c:ptCount val="1"/>
                <c:pt idx="0">
                  <c:v>B - standard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dynamic'!$E$2:$E$9</c:f>
              <c:numCache>
                <c:formatCode>0</c:formatCode>
                <c:ptCount val="8"/>
                <c:pt idx="0">
                  <c:v>2733.5451247165533</c:v>
                </c:pt>
                <c:pt idx="1">
                  <c:v>3077.014058956916</c:v>
                </c:pt>
                <c:pt idx="2">
                  <c:v>4472.5646258503402</c:v>
                </c:pt>
                <c:pt idx="3">
                  <c:v>5805.120181405895</c:v>
                </c:pt>
                <c:pt idx="4">
                  <c:v>6364.850340136054</c:v>
                </c:pt>
                <c:pt idx="5">
                  <c:v>5969.1020408163267</c:v>
                </c:pt>
                <c:pt idx="6">
                  <c:v>4623.9637188208617</c:v>
                </c:pt>
                <c:pt idx="7">
                  <c:v>3039.4687074829931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E7-4992-9233-2AFF87E62437}"/>
            </c:ext>
          </c:extLst>
        </c:ser>
        <c:ser>
          <c:idx val="4"/>
          <c:order val="4"/>
          <c:tx>
            <c:strRef>
              <c:f>'s vs std - dynamic'!$F$1</c:f>
              <c:strCache>
                <c:ptCount val="1"/>
                <c:pt idx="0">
                  <c:v>C - simplified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dynamic'!$F$2:$F$9</c:f>
              <c:numCache>
                <c:formatCode>0</c:formatCode>
                <c:ptCount val="8"/>
                <c:pt idx="0">
                  <c:v>2460.383870967742</c:v>
                </c:pt>
                <c:pt idx="1">
                  <c:v>2855.8872580645166</c:v>
                </c:pt>
                <c:pt idx="2">
                  <c:v>4286.76129032258</c:v>
                </c:pt>
                <c:pt idx="3">
                  <c:v>5870.3338709677419</c:v>
                </c:pt>
                <c:pt idx="4">
                  <c:v>6534.0774193548386</c:v>
                </c:pt>
                <c:pt idx="5">
                  <c:v>6215.3419354838707</c:v>
                </c:pt>
                <c:pt idx="6">
                  <c:v>4672.4774193548383</c:v>
                </c:pt>
                <c:pt idx="7">
                  <c:v>2986.1241935483868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E7-4992-9233-2AFF87E62437}"/>
            </c:ext>
          </c:extLst>
        </c:ser>
        <c:ser>
          <c:idx val="5"/>
          <c:order val="5"/>
          <c:tx>
            <c:strRef>
              <c:f>'s vs std - dynamic'!$G$1</c:f>
              <c:strCache>
                <c:ptCount val="1"/>
                <c:pt idx="0">
                  <c:v>C - standard</c:v>
                </c:pt>
              </c:strCache>
            </c:strRef>
          </c:tx>
          <c:spPr>
            <a:ln w="9525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strRef>
              <c:f>'s vs std - dynamic'!$A$2:$A$9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dynamic'!$G$2:$G$9</c:f>
              <c:numCache>
                <c:formatCode>0</c:formatCode>
                <c:ptCount val="8"/>
                <c:pt idx="0">
                  <c:v>2176.7956521739129</c:v>
                </c:pt>
                <c:pt idx="1">
                  <c:v>2487.9584980237155</c:v>
                </c:pt>
                <c:pt idx="2">
                  <c:v>3808.171936758893</c:v>
                </c:pt>
                <c:pt idx="3">
                  <c:v>5223.191699604743</c:v>
                </c:pt>
                <c:pt idx="4">
                  <c:v>5817.853754940712</c:v>
                </c:pt>
                <c:pt idx="5">
                  <c:v>5461.2687747035579</c:v>
                </c:pt>
                <c:pt idx="6">
                  <c:v>4178.907114624506</c:v>
                </c:pt>
                <c:pt idx="7">
                  <c:v>2551.7758893280634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E7-4992-9233-2AFF87E62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511135"/>
        <c:axId val="1397071135"/>
      </c:lineChart>
      <c:catAx>
        <c:axId val="14255111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397071135"/>
        <c:crossesAt val="0"/>
        <c:auto val="1"/>
        <c:lblAlgn val="ctr"/>
        <c:lblOffset val="100"/>
        <c:noMultiLvlLbl val="0"/>
      </c:catAx>
      <c:valAx>
        <c:axId val="1397071135"/>
        <c:scaling>
          <c:orientation val="minMax"/>
          <c:max val="90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Total</a:t>
                </a:r>
                <a:r>
                  <a:rPr lang="nl-NL" baseline="0">
                    <a:solidFill>
                      <a:schemeClr val="tx1"/>
                    </a:solidFill>
                  </a:rPr>
                  <a:t> a</a:t>
                </a:r>
                <a:r>
                  <a:rPr lang="nl-NL">
                    <a:solidFill>
                      <a:schemeClr val="tx1"/>
                    </a:solidFill>
                  </a:rPr>
                  <a:t>nnual illuminance [kluxh/m</a:t>
                </a:r>
                <a:r>
                  <a:rPr lang="nl-NL" b="0">
                    <a:solidFill>
                      <a:schemeClr val="tx1"/>
                    </a:solidFill>
                  </a:rPr>
                  <a:t>²</a:t>
                </a:r>
                <a:r>
                  <a:rPr lang="nl-NL">
                    <a:solidFill>
                      <a:schemeClr val="tx1"/>
                    </a:solidFill>
                  </a:rPr>
                  <a:t>]  </a:t>
                </a:r>
              </a:p>
            </c:rich>
          </c:tx>
          <c:layout>
            <c:manualLayout>
              <c:xMode val="edge"/>
              <c:yMode val="edge"/>
              <c:x val="1.8368780203478468E-2"/>
              <c:y val="0.524213870118135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425511135"/>
        <c:crosses val="autoZero"/>
        <c:crossBetween val="between"/>
        <c:majorUnit val="1000"/>
        <c:minorUnit val="50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462941107301601"/>
          <c:y val="0.31322817459527608"/>
          <c:w val="0.15425248252972371"/>
          <c:h val="0.383390174101272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01012556567332"/>
          <c:y val="8.3310197489817411E-2"/>
          <c:w val="0.65786979962095427"/>
          <c:h val="0.83909006727451874"/>
        </c:manualLayout>
      </c:layout>
      <c:lineChart>
        <c:grouping val="standard"/>
        <c:varyColors val="0"/>
        <c:ser>
          <c:idx val="0"/>
          <c:order val="0"/>
          <c:tx>
            <c:strRef>
              <c:f>'s vs std - dynamic'!$B$11</c:f>
              <c:strCache>
                <c:ptCount val="1"/>
                <c:pt idx="0">
                  <c:v>Type A</c:v>
                </c:pt>
              </c:strCache>
            </c:strRef>
          </c:tx>
          <c:spPr>
            <a:ln w="9525" cap="rnd">
              <a:solidFill>
                <a:srgbClr val="FFC000">
                  <a:lumMod val="60000"/>
                  <a:lumOff val="40000"/>
                </a:srgb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>
                  <a:lumMod val="60000"/>
                  <a:lumOff val="40000"/>
                </a:srgbClr>
              </a:solidFill>
              <a:ln w="9525">
                <a:solidFill>
                  <a:srgbClr val="FFC000">
                    <a:lumMod val="60000"/>
                    <a:lumOff val="40000"/>
                  </a:srgbClr>
                </a:solidFill>
              </a:ln>
              <a:effectLst/>
            </c:spPr>
          </c:marker>
          <c:cat>
            <c:strRef>
              <c:f>'s vs std - dynamic'!$A$12:$A$19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dynamic'!$B$12:$B$19</c:f>
              <c:numCache>
                <c:formatCode>0.0</c:formatCode>
                <c:ptCount val="8"/>
                <c:pt idx="0">
                  <c:v>2.2420146385661832</c:v>
                </c:pt>
                <c:pt idx="1">
                  <c:v>0.10763242531100561</c:v>
                </c:pt>
                <c:pt idx="2">
                  <c:v>2.5402401274085102</c:v>
                </c:pt>
                <c:pt idx="3">
                  <c:v>-5.2983789565217698</c:v>
                </c:pt>
                <c:pt idx="4">
                  <c:v>-0.94875502440390647</c:v>
                </c:pt>
                <c:pt idx="5">
                  <c:v>-4.9574724879039831</c:v>
                </c:pt>
                <c:pt idx="6">
                  <c:v>-1.7932513050518868</c:v>
                </c:pt>
                <c:pt idx="7">
                  <c:v>0.45398026285161741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9F-4B22-97A0-AD521A22FCF0}"/>
            </c:ext>
          </c:extLst>
        </c:ser>
        <c:ser>
          <c:idx val="1"/>
          <c:order val="1"/>
          <c:tx>
            <c:strRef>
              <c:f>'s vs std - dynamic'!$C$11</c:f>
              <c:strCache>
                <c:ptCount val="1"/>
                <c:pt idx="0">
                  <c:v>Type B</c:v>
                </c:pt>
              </c:strCache>
            </c:strRef>
          </c:tx>
          <c:spPr>
            <a:ln w="9525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cat>
            <c:strRef>
              <c:f>'s vs std - dynamic'!$A$12:$A$19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dynamic'!$C$12:$C$19</c:f>
              <c:numCache>
                <c:formatCode>0.0</c:formatCode>
                <c:ptCount val="8"/>
                <c:pt idx="0">
                  <c:v>-3.8823342229346274</c:v>
                </c:pt>
                <c:pt idx="1">
                  <c:v>-5.7080359264259402</c:v>
                </c:pt>
                <c:pt idx="2">
                  <c:v>-4.5448472636297002</c:v>
                </c:pt>
                <c:pt idx="3">
                  <c:v>-4.9988831702528183</c:v>
                </c:pt>
                <c:pt idx="4">
                  <c:v>-4.7048997951544553</c:v>
                </c:pt>
                <c:pt idx="5">
                  <c:v>-5.1761640826543349</c:v>
                </c:pt>
                <c:pt idx="6">
                  <c:v>-4.6670824351658293</c:v>
                </c:pt>
                <c:pt idx="7">
                  <c:v>-6.6963862066060846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9F-4B22-97A0-AD521A22FCF0}"/>
            </c:ext>
          </c:extLst>
        </c:ser>
        <c:ser>
          <c:idx val="2"/>
          <c:order val="2"/>
          <c:tx>
            <c:strRef>
              <c:f>'s vs std - dynamic'!$D$11</c:f>
              <c:strCache>
                <c:ptCount val="1"/>
                <c:pt idx="0">
                  <c:v>Type C</c:v>
                </c:pt>
              </c:strCache>
            </c:strRef>
          </c:tx>
          <c:spPr>
            <a:ln w="9525" cap="rnd">
              <a:solidFill>
                <a:sysClr val="windowText" lastClr="0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's vs std - dynamic'!$A$12:$A$19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dynamic'!$D$12:$D$19</c:f>
              <c:numCache>
                <c:formatCode>0.0</c:formatCode>
                <c:ptCount val="8"/>
                <c:pt idx="0">
                  <c:v>-13.027783223961167</c:v>
                </c:pt>
                <c:pt idx="1">
                  <c:v>-14.788380125032694</c:v>
                </c:pt>
                <c:pt idx="2">
                  <c:v>-12.567430292315288</c:v>
                </c:pt>
                <c:pt idx="3">
                  <c:v>-12.389784035917547</c:v>
                </c:pt>
                <c:pt idx="4">
                  <c:v>-12.310788386626015</c:v>
                </c:pt>
                <c:pt idx="5">
                  <c:v>-13.807655178466188</c:v>
                </c:pt>
                <c:pt idx="6">
                  <c:v>-11.81099007927296</c:v>
                </c:pt>
                <c:pt idx="7">
                  <c:v>-17.021412657625529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9F-4B22-97A0-AD521A22FC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484879"/>
        <c:axId val="295206543"/>
      </c:lineChart>
      <c:catAx>
        <c:axId val="31748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95206543"/>
        <c:crosses val="autoZero"/>
        <c:auto val="1"/>
        <c:lblAlgn val="ctr"/>
        <c:lblOffset val="100"/>
        <c:noMultiLvlLbl val="0"/>
      </c:catAx>
      <c:valAx>
        <c:axId val="29520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Total</a:t>
                </a:r>
                <a:r>
                  <a:rPr lang="nl-NL" baseline="0">
                    <a:solidFill>
                      <a:schemeClr val="tx1"/>
                    </a:solidFill>
                  </a:rPr>
                  <a:t> a</a:t>
                </a:r>
                <a:r>
                  <a:rPr lang="nl-NL">
                    <a:solidFill>
                      <a:schemeClr val="tx1"/>
                    </a:solidFill>
                  </a:rPr>
                  <a:t>nnual</a:t>
                </a:r>
                <a:r>
                  <a:rPr lang="nl-NL" baseline="0">
                    <a:solidFill>
                      <a:schemeClr val="tx1"/>
                    </a:solidFill>
                  </a:rPr>
                  <a:t> illuminance decline [%]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855468328710155E-2"/>
              <c:y val="0.520827811305231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317484879"/>
        <c:crosses val="autoZero"/>
        <c:crossBetween val="between"/>
        <c:majorUnit val="2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457361681309326"/>
          <c:y val="0.32985195192504119"/>
          <c:w val="0.1510611549530847"/>
          <c:h val="0.208612374177690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88648520421923"/>
          <c:y val="9.9961313622167564E-2"/>
          <c:w val="0.65526048547223392"/>
          <c:h val="0.83751700089108116"/>
        </c:manualLayout>
      </c:layout>
      <c:lineChart>
        <c:grouping val="standard"/>
        <c:varyColors val="0"/>
        <c:ser>
          <c:idx val="0"/>
          <c:order val="0"/>
          <c:tx>
            <c:strRef>
              <c:f>'s vs std - dynamic'!$B$30</c:f>
              <c:strCache>
                <c:ptCount val="1"/>
                <c:pt idx="0">
                  <c:v>A - simplified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dynamic'!$B$31:$B$38</c:f>
              <c:numCache>
                <c:formatCode>0%</c:formatCode>
                <c:ptCount val="8"/>
                <c:pt idx="0">
                  <c:v>0.55107096022147761</c:v>
                </c:pt>
                <c:pt idx="1">
                  <c:v>0.53209237942590715</c:v>
                </c:pt>
                <c:pt idx="2">
                  <c:v>0.77436980912137554</c:v>
                </c:pt>
                <c:pt idx="3">
                  <c:v>0.79815678274806945</c:v>
                </c:pt>
                <c:pt idx="4">
                  <c:v>1</c:v>
                </c:pt>
                <c:pt idx="5">
                  <c:v>0.82522220603234742</c:v>
                </c:pt>
                <c:pt idx="6">
                  <c:v>0.77783039487104777</c:v>
                </c:pt>
                <c:pt idx="7">
                  <c:v>0.55649861576570014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D-4EAD-AC9B-2A81BF522D88}"/>
            </c:ext>
          </c:extLst>
        </c:ser>
        <c:ser>
          <c:idx val="1"/>
          <c:order val="1"/>
          <c:tx>
            <c:strRef>
              <c:f>'s vs std - dynamic'!$C$30</c:f>
              <c:strCache>
                <c:ptCount val="1"/>
                <c:pt idx="0">
                  <c:v>A -standard</c:v>
                </c:pt>
              </c:strCache>
            </c:strRef>
          </c:tx>
          <c:spPr>
            <a:ln w="95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dynamic'!$C$31:$C$38</c:f>
              <c:numCache>
                <c:formatCode>0%</c:formatCode>
                <c:ptCount val="8"/>
                <c:pt idx="0">
                  <c:v>0.56882278658622143</c:v>
                </c:pt>
                <c:pt idx="1">
                  <c:v>0.53776717646508576</c:v>
                </c:pt>
                <c:pt idx="2">
                  <c:v>0.8016463215003975</c:v>
                </c:pt>
                <c:pt idx="3">
                  <c:v>0.76310743183200025</c:v>
                </c:pt>
                <c:pt idx="4">
                  <c:v>1</c:v>
                </c:pt>
                <c:pt idx="5">
                  <c:v>0.79182451709461665</c:v>
                </c:pt>
                <c:pt idx="6">
                  <c:v>0.77119872784247689</c:v>
                </c:pt>
                <c:pt idx="7">
                  <c:v>0.56437958935503485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D-4EAD-AC9B-2A81BF522D88}"/>
            </c:ext>
          </c:extLst>
        </c:ser>
        <c:ser>
          <c:idx val="2"/>
          <c:order val="2"/>
          <c:tx>
            <c:strRef>
              <c:f>'s vs std - dynamic'!$D$30</c:f>
              <c:strCache>
                <c:ptCount val="1"/>
                <c:pt idx="0">
                  <c:v>B - simplified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dynamic'!$D$31:$D$38</c:f>
              <c:numCache>
                <c:formatCode>0%</c:formatCode>
                <c:ptCount val="8"/>
                <c:pt idx="0">
                  <c:v>0.42579975464754177</c:v>
                </c:pt>
                <c:pt idx="1">
                  <c:v>0.48858167405869585</c:v>
                </c:pt>
                <c:pt idx="2">
                  <c:v>0.70151929791450418</c:v>
                </c:pt>
                <c:pt idx="3">
                  <c:v>0.9148815702557328</c:v>
                </c:pt>
                <c:pt idx="4">
                  <c:v>1</c:v>
                </c:pt>
                <c:pt idx="5">
                  <c:v>0.94248372180805884</c:v>
                </c:pt>
                <c:pt idx="6">
                  <c:v>0.72619609323393419</c:v>
                </c:pt>
                <c:pt idx="7">
                  <c:v>0.48773237708785505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DD-4EAD-AC9B-2A81BF522D88}"/>
            </c:ext>
          </c:extLst>
        </c:ser>
        <c:ser>
          <c:idx val="3"/>
          <c:order val="3"/>
          <c:tx>
            <c:strRef>
              <c:f>'s vs std - dynamic'!$E$30</c:f>
              <c:strCache>
                <c:ptCount val="1"/>
                <c:pt idx="0">
                  <c:v>B - standard</c:v>
                </c:pt>
              </c:strCache>
            </c:strRef>
          </c:tx>
          <c:spPr>
            <a:ln w="952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dynamic'!$E$31:$E$38</c:f>
              <c:numCache>
                <c:formatCode>0%</c:formatCode>
                <c:ptCount val="8"/>
                <c:pt idx="0">
                  <c:v>0.42947516102289396</c:v>
                </c:pt>
                <c:pt idx="1">
                  <c:v>0.48343855621452714</c:v>
                </c:pt>
                <c:pt idx="2">
                  <c:v>0.70269753204515029</c:v>
                </c:pt>
                <c:pt idx="3">
                  <c:v>0.91205917989924112</c:v>
                </c:pt>
                <c:pt idx="4">
                  <c:v>1</c:v>
                </c:pt>
                <c:pt idx="5">
                  <c:v>0.93782284293093565</c:v>
                </c:pt>
                <c:pt idx="6">
                  <c:v>0.72648428033926415</c:v>
                </c:pt>
                <c:pt idx="7">
                  <c:v>0.47753969772335947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DD-4EAD-AC9B-2A81BF522D88}"/>
            </c:ext>
          </c:extLst>
        </c:ser>
        <c:ser>
          <c:idx val="4"/>
          <c:order val="4"/>
          <c:tx>
            <c:strRef>
              <c:f>'s vs std - dynamic'!$F$30</c:f>
              <c:strCache>
                <c:ptCount val="1"/>
                <c:pt idx="0">
                  <c:v>C - simplified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dynamic'!$F$31:$F$38</c:f>
              <c:numCache>
                <c:formatCode>0%</c:formatCode>
                <c:ptCount val="8"/>
                <c:pt idx="0">
                  <c:v>0.3765464828561329</c:v>
                </c:pt>
                <c:pt idx="1">
                  <c:v>0.43707582184517507</c:v>
                </c:pt>
                <c:pt idx="2">
                  <c:v>0.65606221279604093</c:v>
                </c:pt>
                <c:pt idx="3">
                  <c:v>0.89841816896429838</c:v>
                </c:pt>
                <c:pt idx="4">
                  <c:v>1</c:v>
                </c:pt>
                <c:pt idx="5">
                  <c:v>0.95121951219512191</c:v>
                </c:pt>
                <c:pt idx="6">
                  <c:v>0.71509367267585711</c:v>
                </c:pt>
                <c:pt idx="7">
                  <c:v>0.45700777659950509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3DD-4EAD-AC9B-2A81BF522D88}"/>
            </c:ext>
          </c:extLst>
        </c:ser>
        <c:ser>
          <c:idx val="5"/>
          <c:order val="5"/>
          <c:tx>
            <c:strRef>
              <c:f>'s vs std - dynamic'!$G$30</c:f>
              <c:strCache>
                <c:ptCount val="1"/>
                <c:pt idx="0">
                  <c:v>C - standard</c:v>
                </c:pt>
              </c:strCache>
            </c:strRef>
          </c:tx>
          <c:spPr>
            <a:ln w="9525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cat>
            <c:strRef>
              <c:f>'s vs std - dynamic'!$A$31:$A$38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's vs std - dynamic'!$G$31:$G$38</c:f>
              <c:numCache>
                <c:formatCode>0%</c:formatCode>
                <c:ptCount val="8"/>
                <c:pt idx="0">
                  <c:v>0.37415784993311441</c:v>
                </c:pt>
                <c:pt idx="1">
                  <c:v>0.4276419798127204</c:v>
                </c:pt>
                <c:pt idx="2">
                  <c:v>0.65456645992946605</c:v>
                </c:pt>
                <c:pt idx="3">
                  <c:v>0.8977866958530949</c:v>
                </c:pt>
                <c:pt idx="4">
                  <c:v>1</c:v>
                </c:pt>
                <c:pt idx="5">
                  <c:v>0.93870850054724553</c:v>
                </c:pt>
                <c:pt idx="6">
                  <c:v>0.71829016174145688</c:v>
                </c:pt>
                <c:pt idx="7">
                  <c:v>0.43861121245287604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3DD-4EAD-AC9B-2A81BF522D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1887391"/>
        <c:axId val="295212783"/>
      </c:lineChart>
      <c:catAx>
        <c:axId val="177188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295212783"/>
        <c:crosses val="autoZero"/>
        <c:auto val="1"/>
        <c:lblAlgn val="ctr"/>
        <c:lblOffset val="100"/>
        <c:noMultiLvlLbl val="0"/>
      </c:catAx>
      <c:valAx>
        <c:axId val="2952127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Relative</a:t>
                </a:r>
                <a:r>
                  <a:rPr lang="nl-NL" baseline="0">
                    <a:solidFill>
                      <a:schemeClr val="tx1"/>
                    </a:solidFill>
                  </a:rPr>
                  <a:t> performance per orientation [%]</a:t>
                </a:r>
                <a:endParaRPr lang="nl-NL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6491803538996496E-2"/>
              <c:y val="0.47421689794669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177188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0186799483891336"/>
          <c:y val="0.3635594268813665"/>
          <c:w val="0.16146644439573882"/>
          <c:h val="0.27288093402455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431800</xdr:colOff>
      <xdr:row>6</xdr:row>
      <xdr:rowOff>146050</xdr:rowOff>
    </xdr:from>
    <xdr:to>
      <xdr:col>13</xdr:col>
      <xdr:colOff>438149</xdr:colOff>
      <xdr:row>28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4E9DF5-BF17-B4A0-B1CC-DC8A880609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327817</xdr:colOff>
      <xdr:row>1</xdr:row>
      <xdr:rowOff>5557</xdr:rowOff>
    </xdr:from>
    <xdr:to>
      <xdr:col>18</xdr:col>
      <xdr:colOff>0</xdr:colOff>
      <xdr:row>21</xdr:row>
      <xdr:rowOff>183815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4C3E9A-E47A-9CD6-34B2-2F5FE64F0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134939</xdr:colOff>
      <xdr:row>1</xdr:row>
      <xdr:rowOff>6419</xdr:rowOff>
    </xdr:from>
    <xdr:to>
      <xdr:col>29</xdr:col>
      <xdr:colOff>474870</xdr:colOff>
      <xdr:row>22</xdr:row>
      <xdr:rowOff>5521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78295C-64D7-7355-E751-2F93AD5D26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339587</xdr:colOff>
      <xdr:row>27</xdr:row>
      <xdr:rowOff>157919</xdr:rowOff>
    </xdr:from>
    <xdr:to>
      <xdr:col>20</xdr:col>
      <xdr:colOff>115956</xdr:colOff>
      <xdr:row>53</xdr:row>
      <xdr:rowOff>132520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22EC8F-DE07-9AEC-62FA-DD04939F5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3148723-5A1C-43BD-8252-09B9D21924EB}" name="Table17" displayName="Table17" ref="C4:W12">
  <autoFilter ref="C4:W12" xr:uid="{03148723-5A1C-43BD-8252-09B9D21924EB}"/>
  <tableColumns count="21">
    <tableColumn id="1" xr3:uid="{9AD07A20-6680-4000-BAFA-91C2E0C56E06}" name="Orientation" totalsRowLabel="Total" dataDxfId="125"/>
    <tableColumn id="2" xr3:uid="{144A1C85-3804-44F6-B0EB-E1D904C3E669}" name="avg DF (run 1)" dataDxfId="124"/>
    <tableColumn id="20" xr3:uid="{092DA00A-81C4-4FCA-B1C7-CDD4D99CE385}" name="avg DF (run 2)" dataDxfId="123"/>
    <tableColumn id="21" xr3:uid="{5121DDE8-131D-4294-BC05-C053C8321F1E}" name="avg DF (run 3)" dataDxfId="122"/>
    <tableColumn id="13" xr3:uid="{2CFE5A78-D89F-4384-9BFD-185FA69AAA0D}" name="DF (1, 50%)" dataDxfId="121" dataCellStyle="Normal"/>
    <tableColumn id="16" xr3:uid="{A1C5B143-9495-4FC0-BF4C-3479F7621558}" name="DF (2.1, 50%)" dataDxfId="120" dataCellStyle="Normal"/>
    <tableColumn id="17" xr3:uid="{B2433609-8287-459F-89BF-06CA8E73392A}" name="DF (0.7, 95%)" dataDxfId="119" dataCellStyle="Normal"/>
    <tableColumn id="15" xr3:uid="{B6672579-D938-478F-9787-A1DC9ABE3829}" name="DF (3.5, 50%)" dataDxfId="118"/>
    <tableColumn id="18" xr3:uid="{8D93E59A-1710-422C-80DB-597B7FF22F05}" name="DF (2.1, 95%)" dataDxfId="117"/>
    <tableColumn id="14" xr3:uid="{A3DA7D0C-62F7-422E-9ED7-F95205926C8E}" name="DF (5.2, 50%)" dataDxfId="116"/>
    <tableColumn id="19" xr3:uid="{EF9C228B-BB10-481C-956F-DF70B1BFF74E}" name="DF (3.5, 95%)" dataDxfId="115"/>
    <tableColumn id="3" xr3:uid="{B931B2B6-D318-4E8E-A98E-62FA7A12C81A}" name="req. 1 (300lx)" dataDxfId="114"/>
    <tableColumn id="4" xr3:uid="{19F99739-CFA9-4B5A-B95F-75E58E431E61}" name="req. 2 (100lx)" dataDxfId="113"/>
    <tableColumn id="5" xr3:uid="{74FD5C31-CD76-4EB2-A950-60C8CF40D054}" name="req. 1 (500lx)" dataDxfId="112"/>
    <tableColumn id="6" xr3:uid="{4BF5CDBB-C106-4B4C-983D-59DE9264B20B}" name="req. 2 (300lx)" dataDxfId="111"/>
    <tableColumn id="7" xr3:uid="{F73D6A27-B6F2-41A3-8A88-3EFA5400EEBE}" name="req. 1 (750lx)" dataDxfId="110"/>
    <tableColumn id="8" xr3:uid="{8652AC2C-7B19-44ED-ACB9-753E3D7FE86E}" name="req. 2 (500lx)" dataDxfId="109"/>
    <tableColumn id="9" xr3:uid="{27A8F908-A09C-40C7-B76A-1BBC8524AFD3}" name="req. 1 (144lx)" dataDxfId="108"/>
    <tableColumn id="10" xr3:uid="{B6CE20AF-1E49-40A8-9E30-C496E5618A7B}" name="LEED (300&lt;3000lx)" dataDxfId="107"/>
    <tableColumn id="11" xr3:uid="{FCC610EC-A501-4627-905D-E8C9C7FEFF6C}" name="cumulative annual irradiance (visual) (Wh/m2)" totalsRowFunction="sum" dataDxfId="106"/>
    <tableColumn id="12" xr3:uid="{34D701B4-91E6-40E7-86D7-8EE247A07657}" name="average annual illuminance (klxh/m2)" dataDxfId="105">
      <calculatedColumnFormula>((Table17[[#This Row],[cumulative annual irradiance (visual) (Wh/m2)]]*179)/599)/1000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972DF1A-12ED-433B-90FC-982F971CA70F}" name="Table189" displayName="Table189" ref="C30:W38">
  <autoFilter ref="C30:W38" xr:uid="{6972DF1A-12ED-433B-90FC-982F971CA70F}"/>
  <tableColumns count="21">
    <tableColumn id="1" xr3:uid="{26C250FD-AB56-42E3-991B-1F603BE9D190}" name="Orientation" totalsRowLabel="Total"/>
    <tableColumn id="2" xr3:uid="{D66C7E8A-D8AB-4F97-8DA0-C43505B49E78}" name="avg DF (run 1)" dataDxfId="104"/>
    <tableColumn id="12" xr3:uid="{F8F9046E-DCB3-4DC5-924F-3E6BBB77C58F}" name="avg DF (run 2)" dataDxfId="103"/>
    <tableColumn id="20" xr3:uid="{8E6F049C-D353-48BF-8201-661FE738AD58}" name="avg DF (run 3)" dataDxfId="102"/>
    <tableColumn id="13" xr3:uid="{D732BBBE-79D7-4C51-95D1-8479F3B6677B}" name="DF (1, 50%)" dataDxfId="101"/>
    <tableColumn id="16" xr3:uid="{73AEC1B2-454E-4840-884F-B5FA4ABA91B1}" name="DF (2.1, 50%)" dataDxfId="100"/>
    <tableColumn id="17" xr3:uid="{98BF5D89-95E1-42F7-9D6A-815A3061FD8A}" name="DF (0.7, 95%)" dataDxfId="99"/>
    <tableColumn id="15" xr3:uid="{888E9B20-0DB9-41A6-A787-453A80C3E08A}" name="DF (3.5, 50%)" dataDxfId="98"/>
    <tableColumn id="18" xr3:uid="{01B9C73C-263A-4CED-9166-E4064C9FAD2C}" name="DF (2.1, 95%)" dataDxfId="97"/>
    <tableColumn id="14" xr3:uid="{075860EA-E13A-43AB-8DC6-56D87987E54C}" name="DF (5.2, 50%)" dataDxfId="96"/>
    <tableColumn id="19" xr3:uid="{96F98F33-3687-4C22-B4A8-AE2B01B0046A}" name="DF (3.5, 95%)" dataDxfId="95"/>
    <tableColumn id="3" xr3:uid="{B0CE003C-C429-4789-B0EA-718A6A94FA12}" name="req. 1 (300lx)" dataDxfId="94" dataCellStyle="Normal"/>
    <tableColumn id="4" xr3:uid="{18D9BE77-4E71-4DE6-B2C1-F62117AD3D83}" name="req. 2 (100lx)" dataDxfId="93" dataCellStyle="Normal"/>
    <tableColumn id="5" xr3:uid="{832B5C0E-E79B-4993-880A-5FD45ABB0720}" name="req. 1 (500lx)" dataDxfId="92" dataCellStyle="Normal"/>
    <tableColumn id="6" xr3:uid="{4C2109EE-DB15-44CE-B46D-6B7F054297B1}" name="req. 2 (300lx)" dataDxfId="91" dataCellStyle="Normal"/>
    <tableColumn id="7" xr3:uid="{8351E2AD-4BBF-4F7A-8E4B-709C0B579F45}" name="req. 1 (750lx)" dataDxfId="90" dataCellStyle="Normal"/>
    <tableColumn id="8" xr3:uid="{351BA33C-CF0B-4E96-AB95-AD28CA19644F}" name="req. 2 (500lx)" dataDxfId="89" dataCellStyle="Normal"/>
    <tableColumn id="9" xr3:uid="{A1185D5C-FC39-4EE6-9E58-00042F086DBB}" name="req. 1 (144lx)" dataDxfId="88"/>
    <tableColumn id="10" xr3:uid="{4D34060C-A592-45DB-977C-02CD703C0C13}" name="LEED (300&lt;3000lx)" dataDxfId="87"/>
    <tableColumn id="11" xr3:uid="{7E7A05D5-0A5D-4571-8360-41B303885EFD}" name="cumulative annual irradiance (visual) (Wh/m2)" totalsRowFunction="sum" dataDxfId="86"/>
    <tableColumn id="21" xr3:uid="{9E748825-53FF-4B4C-9C19-A14DDECC7AE2}" name="average annual illuminance (klxh/m2)" dataDxfId="85">
      <calculatedColumnFormula>((Table189[[#This Row],[cumulative annual irradiance (visual) (Wh/m2)]]*179)/568)/1000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B4A856E-DFAB-4055-B952-3B2386641F42}" name="Table18310" displayName="Table18310" ref="C56:W64">
  <autoFilter ref="C56:W64" xr:uid="{DB4A856E-DFAB-4055-B952-3B2386641F42}"/>
  <tableColumns count="21">
    <tableColumn id="1" xr3:uid="{97812BBA-28FC-4065-AE50-A3A066155C12}" name="Orientation" totalsRowLabel="Total"/>
    <tableColumn id="2" xr3:uid="{54147A0C-0524-4039-A01D-F80ED13695B5}" name="avg DF (run 1)" dataDxfId="84"/>
    <tableColumn id="21" xr3:uid="{2EB49A18-8B53-4503-8140-5C1D9A631DB5}" name="avg DF (run 2)" dataDxfId="83"/>
    <tableColumn id="20" xr3:uid="{366A2BA1-FC20-4FD2-B175-783BAE4D397E}" name="avg DF (run 3)" dataDxfId="82"/>
    <tableColumn id="13" xr3:uid="{2762A5EE-0D15-4CFC-A288-21CDBAE2E157}" name="DF (1, 50%)" dataDxfId="81"/>
    <tableColumn id="16" xr3:uid="{BFCC82F2-7349-4D6F-93A8-99E1E6C4FB40}" name="DF (2.1, 50%)" dataDxfId="80"/>
    <tableColumn id="17" xr3:uid="{9D4BBF7B-0CD5-4A27-9DDA-6FC6CC2985D8}" name="DF (0.7, 95%)" dataDxfId="79"/>
    <tableColumn id="15" xr3:uid="{D1BFD461-C619-4E6D-AE87-0E55AA6C657B}" name="DF (3.5, 50%)" dataDxfId="78"/>
    <tableColumn id="18" xr3:uid="{C6B2432B-ABE2-476A-A7DA-43046F9F0D15}" name="DF (2.1, 95%)" dataDxfId="77"/>
    <tableColumn id="14" xr3:uid="{76710CAE-CCC0-40F3-A3F9-FF54AF766351}" name="DF (5.2, 50%)" dataDxfId="76"/>
    <tableColumn id="19" xr3:uid="{FB45C4ED-0871-473B-B163-6F37AAA48DDB}" name="DF (3.5, 95%)" dataDxfId="75"/>
    <tableColumn id="3" xr3:uid="{B098B3C0-3C3F-4570-9F6E-BCAF33738188}" name="req. 1 (300lx)" dataDxfId="74" dataCellStyle="Normal"/>
    <tableColumn id="4" xr3:uid="{0459212F-A097-4179-93C6-43B7C64A1F3F}" name="req. 2 (100lx)" dataCellStyle="Normal"/>
    <tableColumn id="5" xr3:uid="{731446D3-52A0-4986-A8D0-BD06E1165435}" name="req. 1 (500lx)" dataDxfId="73" dataCellStyle="Normal"/>
    <tableColumn id="6" xr3:uid="{0BCC1AC4-D333-45BA-B3D4-F8C02E81CB11}" name="req. 2 (300lx)" dataCellStyle="Normal"/>
    <tableColumn id="7" xr3:uid="{3EFA9DE5-9B09-43B8-8FC5-E8B9A6C54859}" name="req. 1 (750lx)" dataDxfId="72" dataCellStyle="Normal"/>
    <tableColumn id="8" xr3:uid="{497855A5-0CFE-442F-91AD-F5AC7944B0F5}" name="req. 2 (500lx)" dataDxfId="71" dataCellStyle="Normal"/>
    <tableColumn id="9" xr3:uid="{AE928FCE-FAD3-419C-8394-2C2538B11C70}" name="req. 1 (144lx)" dataDxfId="70"/>
    <tableColumn id="10" xr3:uid="{8EEABE9F-F3AC-45D2-979F-D2C18218D770}" name="LEED (300&lt;3000lx)" dataDxfId="69"/>
    <tableColumn id="11" xr3:uid="{03D51FE7-4174-4D84-8928-E0A9DC55964C}" name="cumulative annual irradiance (visual) (Wh/m2)" totalsRowFunction="sum" dataDxfId="68" totalsRowDxfId="67"/>
    <tableColumn id="12" xr3:uid="{8EEF54A8-33B2-470C-B785-B87F3F127610}" name="average annual illuminance (klxh/m2)" dataDxfId="66">
      <calculatedColumnFormula>((Table18310[[#This Row],[cumulative annual irradiance (visual) (Wh/m2)]]*179)/620)/1000</calculatedColumnFormula>
    </tableColumn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3E3CADE6-97F6-462C-BFBC-65A08A75E7B7}" name="Table1411" displayName="Table1411" ref="C17:W25">
  <autoFilter ref="C17:W25" xr:uid="{3E3CADE6-97F6-462C-BFBC-65A08A75E7B7}"/>
  <tableColumns count="21">
    <tableColumn id="1" xr3:uid="{A4EF7526-0DB8-4803-A4B0-4F6020CFB9E2}" name="Orientation" totalsRowLabel="Total" dataDxfId="65"/>
    <tableColumn id="2" xr3:uid="{F0D2204B-AB23-40D9-9889-9E17266E5413}" name="avg DF (run 1)" dataDxfId="64"/>
    <tableColumn id="20" xr3:uid="{ACBA9BC9-DCFE-4F84-B992-9D4AEE598DFB}" name="avg DF (run 2)" dataDxfId="63"/>
    <tableColumn id="21" xr3:uid="{878C57B0-EBBF-4DCF-956D-A8355A143AE7}" name="avg DF (run 3)" dataDxfId="62"/>
    <tableColumn id="13" xr3:uid="{94DBBB1F-3CF8-4B82-9902-CC0250E98B6A}" name="DF (1, 50%)" dataDxfId="61" dataCellStyle="Normal"/>
    <tableColumn id="16" xr3:uid="{F26E0EA2-6853-4412-8FDA-B9019885ADC3}" name="DF (2.1, 50%)" dataDxfId="60" dataCellStyle="Normal"/>
    <tableColumn id="17" xr3:uid="{1CF680C1-49AF-4742-B24E-1F87E91511D0}" name="DF (0.7, 95%)" dataDxfId="59" dataCellStyle="Normal"/>
    <tableColumn id="15" xr3:uid="{1DF62ED8-F4AB-4960-89CC-A547661756DE}" name="DF (3.5, 50%)" dataDxfId="58"/>
    <tableColumn id="18" xr3:uid="{58EA069B-C9BB-4C06-90B8-4FDADBE893CA}" name="DF (2.1, 95%)" dataDxfId="57"/>
    <tableColumn id="14" xr3:uid="{8A6AC3C2-9BFB-45CA-8A3B-44EE8D581A0A}" name="DF (5.2, 50%)" dataDxfId="56"/>
    <tableColumn id="19" xr3:uid="{CD11F642-7822-41A0-B325-C9DA9147A871}" name="DF (3.5, 95%)" dataDxfId="55"/>
    <tableColumn id="3" xr3:uid="{1350DC45-9A77-4725-8BF8-42173498B8F7}" name="req. 1 (300lx)" dataDxfId="54"/>
    <tableColumn id="4" xr3:uid="{E7C6B69D-8D5A-4FB4-9DB9-C5748F9CE416}" name="req. 2 (100lx)" dataDxfId="53"/>
    <tableColumn id="5" xr3:uid="{EAD32222-8681-4313-A10E-8E04668D6886}" name="req. 1 (500lx)" dataDxfId="52"/>
    <tableColumn id="6" xr3:uid="{160F1C6B-B31B-497C-A006-AC6C43CD4027}" name="req. 2 (300lx)" dataDxfId="51"/>
    <tableColumn id="7" xr3:uid="{532F926E-7F1D-400E-B2DB-A85F5E822B25}" name="req. 1 (750lx)" dataDxfId="50"/>
    <tableColumn id="8" xr3:uid="{6DECFF8A-655D-426F-A7C0-1A27F08035C9}" name="req. 2 (500lx)" dataDxfId="49"/>
    <tableColumn id="9" xr3:uid="{C4B7C869-78CB-45B6-941F-E8F419656413}" name="req. 1 (144lx)" dataDxfId="48"/>
    <tableColumn id="10" xr3:uid="{A82D8F12-EBF0-48A6-B78F-B9AD259C2E3E}" name="LEED (300&lt;3000lx)" dataDxfId="47"/>
    <tableColumn id="11" xr3:uid="{B0DC5FF9-0CEB-49AE-A1F6-591E34EA6A38}" name="cumulative annual irradiance (visual) (Wh/m2)" totalsRowFunction="sum" dataDxfId="46" totalsRowDxfId="45"/>
    <tableColumn id="12" xr3:uid="{77293127-266B-44C0-9CA6-EFCDE058E337}" name="average annual illuminance (klxh/m2)" dataDxfId="44">
      <calculatedColumnFormula>((Table1411[[#This Row],[cumulative annual irradiance (visual) (Wh/m2)]]*179)/471)/1000</calculatedColumnFormula>
    </tableColumn>
  </tableColumns>
  <tableStyleInfo name="TableStyleMedium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F9059C97-9665-48AA-9314-7921D2E80D75}" name="Table18512" displayName="Table18512" ref="C43:W51">
  <autoFilter ref="C43:W51" xr:uid="{F9059C97-9665-48AA-9314-7921D2E80D75}"/>
  <tableColumns count="21">
    <tableColumn id="1" xr3:uid="{288E1F21-0041-46CF-9340-E7FC1D572C4B}" name="Orientation" totalsRowLabel="Total"/>
    <tableColumn id="2" xr3:uid="{45D09880-B627-490B-980D-F96E81395CE0}" name="avg DF (run 1)" dataDxfId="43"/>
    <tableColumn id="12" xr3:uid="{63876223-B3C9-4C32-8836-8D45100234A7}" name="avg DF (run 2)" dataDxfId="42"/>
    <tableColumn id="20" xr3:uid="{7CB30432-DCC0-4581-8515-7995188DA172}" name="avg DF (run 3)" dataDxfId="41"/>
    <tableColumn id="13" xr3:uid="{04D96301-52C8-4BC1-9049-C3692C8B4A57}" name="DF (1, 50%)" dataDxfId="40"/>
    <tableColumn id="16" xr3:uid="{7076B68F-1291-42E5-BC54-174A5AD4229B}" name="DF (2.1, 50%)" dataDxfId="39"/>
    <tableColumn id="17" xr3:uid="{ED658752-785C-4251-949C-AB45BC425428}" name="DF (0.7, 95%)" dataDxfId="38"/>
    <tableColumn id="15" xr3:uid="{4DD89C2F-B7D4-4EBC-BEB0-271059800375}" name="DF (3.5, 50%)" dataDxfId="37"/>
    <tableColumn id="18" xr3:uid="{03622401-11F6-4134-ABC2-5CF44BB9C722}" name="DF (2.1, 95%)" dataDxfId="36"/>
    <tableColumn id="14" xr3:uid="{8CA418AD-B6B5-4279-B8EF-5DCD24C17C63}" name="DF (5.2, 50%)" dataDxfId="35"/>
    <tableColumn id="19" xr3:uid="{F78F351C-29A1-493A-A2BC-1C0D1B6CFA0A}" name="DF (3.5, 95%)" dataDxfId="34"/>
    <tableColumn id="3" xr3:uid="{CE2F6443-46A3-4FAD-BE65-9C577FCC88F6}" name="req. 1 (300lx)" dataDxfId="33" dataCellStyle="Normal"/>
    <tableColumn id="4" xr3:uid="{2F338197-6A3D-429F-A062-085CD09062C6}" name="req. 2 (100lx)" dataDxfId="32" dataCellStyle="Normal"/>
    <tableColumn id="5" xr3:uid="{201D68AE-5641-42C7-9F7C-C02E820F11C5}" name="req. 1 (500lx)" dataDxfId="31" dataCellStyle="Normal"/>
    <tableColumn id="6" xr3:uid="{1A1BB08E-39A6-463D-B0D1-10C787DEF890}" name="req. 2 (300lx)" dataDxfId="30" dataCellStyle="Normal"/>
    <tableColumn id="7" xr3:uid="{576B919F-8A8F-44D9-8F84-BFCA9EF04469}" name="req. 1 (750lx)" dataDxfId="29" dataCellStyle="Normal"/>
    <tableColumn id="8" xr3:uid="{1E21546B-CD11-4417-89D7-F1B393FAAFB0}" name="req. 2 (500lx)" dataDxfId="28" dataCellStyle="Normal"/>
    <tableColumn id="9" xr3:uid="{3038CB43-786B-4BE5-8318-AEF83BDBED77}" name="req. 1 (144lx)" dataDxfId="27"/>
    <tableColumn id="10" xr3:uid="{19CFFAEB-16E4-443A-A1F7-391E5C558287}" name="LEED (300&lt;3000lx)" dataDxfId="26"/>
    <tableColumn id="11" xr3:uid="{A18C12C0-8300-41DF-A05F-D96FAE1E5023}" name="cumulative annual irradiance (visual) (Wh/m2)" totalsRowFunction="sum" dataDxfId="25"/>
    <tableColumn id="21" xr3:uid="{6BE3711C-6B18-4CBF-A9C7-3AB024BC3F20}" name="average annual illuminance (klxh/m2)" dataDxfId="24">
      <calculatedColumnFormula>((Table18512[[#This Row],[cumulative annual irradiance (visual) (Wh/m2)]]*179)/441)/1000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99B1413D-A47F-44CB-B2FB-6E6A9D3D6002}" name="Table183613" displayName="Table183613" ref="C69:W77">
  <autoFilter ref="C69:W77" xr:uid="{99B1413D-A47F-44CB-B2FB-6E6A9D3D6002}"/>
  <tableColumns count="21">
    <tableColumn id="1" xr3:uid="{99DC8C75-3572-4775-BF31-FAB25E0BA8EF}" name="Orientation" totalsRowLabel="Total"/>
    <tableColumn id="2" xr3:uid="{36EF9475-FFA1-4C55-8054-083425D6A880}" name="avg DF (run 1)" dataDxfId="23"/>
    <tableColumn id="21" xr3:uid="{5551604C-1094-4DEF-8E00-6A62B6582648}" name="avg DF (run 2)" dataDxfId="22"/>
    <tableColumn id="20" xr3:uid="{9AAA8CA2-A001-41B3-B6A4-697B1CD72A09}" name="avg DF (run 3)" dataDxfId="21"/>
    <tableColumn id="13" xr3:uid="{9B8A02AE-320B-4D3F-B3CD-A3E245A45987}" name="DF (1, 50%)" dataDxfId="20"/>
    <tableColumn id="16" xr3:uid="{10C603AD-221E-4CB5-BF3F-EC7D9F003070}" name="DF (2.1, 50%)" dataDxfId="19"/>
    <tableColumn id="17" xr3:uid="{AD2B4338-FABE-4192-B3FF-7C6A9E056071}" name="DF (0.7, 95%)" dataDxfId="18"/>
    <tableColumn id="15" xr3:uid="{60305D1F-9929-4D13-AC63-36860C4A365D}" name="DF (3.5, 50%)" dataDxfId="17"/>
    <tableColumn id="18" xr3:uid="{063E2B23-E373-4547-AE1B-0D3985C11B23}" name="DF (2.1, 95%)" dataDxfId="16"/>
    <tableColumn id="14" xr3:uid="{5712C670-92BB-4A86-BEF6-1FA0D657C7FA}" name="DF (5.2, 50%)" dataDxfId="15"/>
    <tableColumn id="19" xr3:uid="{20E2B7A0-54C9-4273-84DF-21094234381E}" name="DF (3.5, 95%)" dataDxfId="14"/>
    <tableColumn id="3" xr3:uid="{0D4E79FB-9834-420C-9F6E-A43D5F42EBE1}" name="req. 1 (300lx)" dataDxfId="13" dataCellStyle="Normal"/>
    <tableColumn id="4" xr3:uid="{C78845CC-7DF4-4E0E-BAC5-047A6C7718F1}" name="req. 2 (100lx)" dataDxfId="12" dataCellStyle="Normal"/>
    <tableColumn id="5" xr3:uid="{DBC8865D-FA60-4074-B50C-7CCD86E17D19}" name="req. 1 (500lx)" dataDxfId="11" dataCellStyle="Normal"/>
    <tableColumn id="6" xr3:uid="{35C1B2AC-1456-42E1-91A6-B75CFB605CC8}" name="req. 2 (300lx)" dataDxfId="10" dataCellStyle="Normal"/>
    <tableColumn id="7" xr3:uid="{5CF86A7B-C0F7-4A6D-AD67-DBDCD3E3ADDE}" name="req. 1 (750lx)" dataDxfId="9" dataCellStyle="Normal"/>
    <tableColumn id="8" xr3:uid="{8EBD316D-4296-4E1C-81C6-8DC8C31C95E2}" name="req. 2 (500lx)" dataDxfId="8" dataCellStyle="Normal"/>
    <tableColumn id="9" xr3:uid="{D6CF4279-6387-468A-AEDE-02F72DBC44CD}" name="req. 1 (144lx)" dataDxfId="7"/>
    <tableColumn id="10" xr3:uid="{53388ADC-4A35-441C-9D07-D65F79DF8B7A}" name="LEED (300&lt;3000lx)" dataDxfId="6"/>
    <tableColumn id="11" xr3:uid="{E156900F-A28D-45FB-94D4-76DB1259C0A2}" name="cumulative annual irradiance (visual) (Wh/m2)" totalsRowFunction="sum" dataDxfId="5" totalsRowDxfId="4"/>
    <tableColumn id="12" xr3:uid="{E5913D36-DEC5-4304-A964-041389EE25EE}" name="average annual illuminance (klxh/m2)" dataDxfId="3">
      <calculatedColumnFormula>((Table183613[[#This Row],[cumulative annual irradiance (visual) (Wh/m2)]]*179)/506)/1000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2C88A-B2A1-4B6C-B05B-E658075B2E07}">
  <sheetPr codeName="Sheet2"/>
  <dimension ref="A1:C25"/>
  <sheetViews>
    <sheetView workbookViewId="0">
      <selection activeCell="C48" sqref="C48"/>
    </sheetView>
  </sheetViews>
  <sheetFormatPr defaultRowHeight="14.5" x14ac:dyDescent="0.35"/>
  <cols>
    <col min="2" max="2" width="10.453125" bestFit="1" customWidth="1"/>
    <col min="3" max="3" width="12.26953125" customWidth="1"/>
  </cols>
  <sheetData>
    <row r="1" spans="1:3" x14ac:dyDescent="0.35">
      <c r="A1" t="s">
        <v>129</v>
      </c>
      <c r="B1" t="s">
        <v>66</v>
      </c>
      <c r="C1" t="s">
        <v>130</v>
      </c>
    </row>
    <row r="2" spans="1:3" x14ac:dyDescent="0.35">
      <c r="A2" t="s">
        <v>131</v>
      </c>
      <c r="B2" s="97" t="s">
        <v>0</v>
      </c>
      <c r="C2" s="55">
        <v>4520.7212020033394</v>
      </c>
    </row>
    <row r="3" spans="1:3" x14ac:dyDescent="0.35">
      <c r="A3" t="s">
        <v>131</v>
      </c>
      <c r="B3" s="98" t="s">
        <v>1</v>
      </c>
      <c r="C3" s="55">
        <v>4365.0300500834728</v>
      </c>
    </row>
    <row r="4" spans="1:3" x14ac:dyDescent="0.35">
      <c r="A4" t="s">
        <v>131</v>
      </c>
      <c r="B4" s="97" t="s">
        <v>2</v>
      </c>
      <c r="C4" s="55">
        <v>6352.5575959933221</v>
      </c>
    </row>
    <row r="5" spans="1:3" x14ac:dyDescent="0.35">
      <c r="A5" t="s">
        <v>131</v>
      </c>
      <c r="B5" s="98" t="s">
        <v>3</v>
      </c>
      <c r="C5" s="55">
        <v>6547.6944908180303</v>
      </c>
    </row>
    <row r="6" spans="1:3" x14ac:dyDescent="0.35">
      <c r="A6" t="s">
        <v>131</v>
      </c>
      <c r="B6" s="97" t="s">
        <v>4</v>
      </c>
      <c r="C6" s="55">
        <v>8203.5191986644404</v>
      </c>
    </row>
    <row r="7" spans="1:3" x14ac:dyDescent="0.35">
      <c r="A7" t="s">
        <v>131</v>
      </c>
      <c r="B7" s="98" t="s">
        <v>5</v>
      </c>
      <c r="C7" s="55">
        <v>6769.7262103505846</v>
      </c>
    </row>
    <row r="8" spans="1:3" x14ac:dyDescent="0.35">
      <c r="A8" t="s">
        <v>131</v>
      </c>
      <c r="B8" s="97" t="s">
        <v>6</v>
      </c>
      <c r="C8" s="55">
        <v>6380.9465776293828</v>
      </c>
    </row>
    <row r="9" spans="1:3" ht="15" thickBot="1" x14ac:dyDescent="0.4">
      <c r="A9" t="s">
        <v>131</v>
      </c>
      <c r="B9" s="99" t="s">
        <v>7</v>
      </c>
      <c r="C9" s="55">
        <v>4565.2470784641064</v>
      </c>
    </row>
    <row r="10" spans="1:3" x14ac:dyDescent="0.35">
      <c r="A10" t="s">
        <v>132</v>
      </c>
      <c r="B10" s="85" t="s">
        <v>0</v>
      </c>
      <c r="C10" s="55">
        <v>2843.9570422535212</v>
      </c>
    </row>
    <row r="11" spans="1:3" x14ac:dyDescent="0.35">
      <c r="A11" t="s">
        <v>132</v>
      </c>
      <c r="B11" s="86" t="s">
        <v>1</v>
      </c>
      <c r="C11" s="55">
        <v>3263.2834507042253</v>
      </c>
    </row>
    <row r="12" spans="1:3" x14ac:dyDescent="0.35">
      <c r="A12" t="s">
        <v>132</v>
      </c>
      <c r="B12" s="85" t="s">
        <v>2</v>
      </c>
      <c r="C12" s="55">
        <v>4685.5140845070428</v>
      </c>
    </row>
    <row r="13" spans="1:3" x14ac:dyDescent="0.35">
      <c r="A13" t="s">
        <v>132</v>
      </c>
      <c r="B13" s="86" t="s">
        <v>3</v>
      </c>
      <c r="C13" s="55">
        <v>6110.5809859154933</v>
      </c>
    </row>
    <row r="14" spans="1:3" x14ac:dyDescent="0.35">
      <c r="A14" t="s">
        <v>132</v>
      </c>
      <c r="B14" s="85" t="s">
        <v>4</v>
      </c>
      <c r="C14" s="55">
        <v>6679.0950704225352</v>
      </c>
    </row>
    <row r="15" spans="1:3" x14ac:dyDescent="0.35">
      <c r="A15" t="s">
        <v>132</v>
      </c>
      <c r="B15" s="86" t="s">
        <v>5</v>
      </c>
      <c r="C15" s="55">
        <v>6294.9383802816901</v>
      </c>
    </row>
    <row r="16" spans="1:3" x14ac:dyDescent="0.35">
      <c r="A16" t="s">
        <v>132</v>
      </c>
      <c r="B16" s="85" t="s">
        <v>6</v>
      </c>
      <c r="C16" s="55">
        <v>4850.3327464788736</v>
      </c>
    </row>
    <row r="17" spans="1:3" ht="15" thickBot="1" x14ac:dyDescent="0.4">
      <c r="A17" t="s">
        <v>132</v>
      </c>
      <c r="B17" s="100" t="s">
        <v>7</v>
      </c>
      <c r="C17" s="55">
        <v>3257.6109154929577</v>
      </c>
    </row>
    <row r="18" spans="1:3" x14ac:dyDescent="0.35">
      <c r="A18" t="s">
        <v>133</v>
      </c>
      <c r="B18" s="87" t="s">
        <v>0</v>
      </c>
      <c r="C18" s="55">
        <v>2460.383870967742</v>
      </c>
    </row>
    <row r="19" spans="1:3" x14ac:dyDescent="0.35">
      <c r="A19" t="s">
        <v>133</v>
      </c>
      <c r="B19" s="88" t="s">
        <v>1</v>
      </c>
      <c r="C19" s="55">
        <v>2855.8872580645166</v>
      </c>
    </row>
    <row r="20" spans="1:3" x14ac:dyDescent="0.35">
      <c r="A20" t="s">
        <v>133</v>
      </c>
      <c r="B20" s="87" t="s">
        <v>2</v>
      </c>
      <c r="C20" s="55">
        <v>4286.76129032258</v>
      </c>
    </row>
    <row r="21" spans="1:3" x14ac:dyDescent="0.35">
      <c r="A21" t="s">
        <v>133</v>
      </c>
      <c r="B21" s="88" t="s">
        <v>3</v>
      </c>
      <c r="C21" s="55">
        <v>5870.3338709677419</v>
      </c>
    </row>
    <row r="22" spans="1:3" x14ac:dyDescent="0.35">
      <c r="A22" t="s">
        <v>133</v>
      </c>
      <c r="B22" s="87" t="s">
        <v>4</v>
      </c>
      <c r="C22" s="55">
        <v>6534.0774193548386</v>
      </c>
    </row>
    <row r="23" spans="1:3" x14ac:dyDescent="0.35">
      <c r="A23" t="s">
        <v>133</v>
      </c>
      <c r="B23" s="88" t="s">
        <v>5</v>
      </c>
      <c r="C23" s="55">
        <v>6215.3419354838707</v>
      </c>
    </row>
    <row r="24" spans="1:3" x14ac:dyDescent="0.35">
      <c r="A24" t="s">
        <v>133</v>
      </c>
      <c r="B24" s="87" t="s">
        <v>6</v>
      </c>
      <c r="C24" s="55">
        <v>4672.4774193548383</v>
      </c>
    </row>
    <row r="25" spans="1:3" ht="15" thickBot="1" x14ac:dyDescent="0.4">
      <c r="A25" t="s">
        <v>133</v>
      </c>
      <c r="B25" s="101" t="s">
        <v>7</v>
      </c>
      <c r="C25" s="55">
        <v>2986.1241935483868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62A8-3C73-4E56-9865-7EE2DD3D75DC}">
  <sheetPr codeName="Sheet9"/>
  <dimension ref="A1:BF237"/>
  <sheetViews>
    <sheetView topLeftCell="A5" zoomScale="85" zoomScaleNormal="85" workbookViewId="0">
      <selection activeCell="L53" sqref="L53"/>
    </sheetView>
  </sheetViews>
  <sheetFormatPr defaultRowHeight="14.5" x14ac:dyDescent="0.35"/>
  <cols>
    <col min="1" max="1" width="7.453125" customWidth="1"/>
    <col min="2" max="2" width="16.7265625" customWidth="1"/>
    <col min="3" max="3" width="2.54296875" customWidth="1"/>
    <col min="4" max="5" width="11.1796875" customWidth="1"/>
    <col min="6" max="12" width="8.54296875" customWidth="1"/>
    <col min="13" max="14" width="8.7265625" customWidth="1"/>
    <col min="15" max="29" width="8.54296875" customWidth="1"/>
    <col min="30" max="30" width="10.81640625" bestFit="1" customWidth="1"/>
    <col min="31" max="31" width="12.453125" customWidth="1"/>
  </cols>
  <sheetData>
    <row r="1" spans="1:58" x14ac:dyDescent="0.35">
      <c r="A1" t="s">
        <v>92</v>
      </c>
      <c r="B1" s="2">
        <v>7106000</v>
      </c>
      <c r="D1" s="132" t="s">
        <v>100</v>
      </c>
      <c r="E1" s="132"/>
      <c r="F1" s="132"/>
      <c r="G1" s="132"/>
      <c r="H1" s="132"/>
      <c r="I1" s="132"/>
      <c r="J1" s="132"/>
      <c r="K1" s="132"/>
      <c r="AF1" s="132"/>
      <c r="AG1" s="132"/>
      <c r="AH1" s="132"/>
      <c r="AI1" s="132"/>
      <c r="AJ1" s="132"/>
      <c r="AK1" s="132"/>
      <c r="AL1" s="132"/>
      <c r="AM1" s="132"/>
    </row>
    <row r="2" spans="1:58" x14ac:dyDescent="0.35">
      <c r="A2" t="s">
        <v>93</v>
      </c>
      <c r="B2" s="2">
        <v>10077000</v>
      </c>
      <c r="D2" s="132"/>
      <c r="E2" s="132"/>
      <c r="F2" s="132"/>
      <c r="G2" s="132"/>
      <c r="H2" s="132"/>
      <c r="I2" s="132"/>
      <c r="J2" s="132"/>
      <c r="K2" s="132"/>
      <c r="AF2" s="132"/>
      <c r="AG2" s="132"/>
      <c r="AH2" s="132"/>
      <c r="AI2" s="132"/>
      <c r="AJ2" s="132"/>
      <c r="AK2" s="132"/>
      <c r="AL2" s="132"/>
      <c r="AM2" s="132"/>
    </row>
    <row r="3" spans="1:58" ht="14.5" customHeight="1" x14ac:dyDescent="0.35">
      <c r="A3" t="s">
        <v>94</v>
      </c>
      <c r="B3" s="2">
        <v>10155000</v>
      </c>
      <c r="D3" s="131" t="s">
        <v>137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AF3" s="131" t="s">
        <v>106</v>
      </c>
      <c r="AG3" s="131"/>
      <c r="AH3" s="131"/>
      <c r="AI3" s="131"/>
      <c r="AJ3" s="131"/>
      <c r="AK3" s="131"/>
      <c r="AL3" s="131"/>
      <c r="AM3" s="131"/>
    </row>
    <row r="4" spans="1:58" ht="14.5" customHeight="1" x14ac:dyDescent="0.35">
      <c r="A4" t="s">
        <v>95</v>
      </c>
      <c r="B4" s="2">
        <v>16260000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AF4" s="131"/>
      <c r="AG4" s="131"/>
      <c r="AH4" s="131"/>
      <c r="AI4" s="131"/>
      <c r="AJ4" s="131"/>
      <c r="AK4" s="131"/>
      <c r="AL4" s="131"/>
      <c r="AM4" s="131"/>
    </row>
    <row r="5" spans="1:58" x14ac:dyDescent="0.35">
      <c r="A5" t="s">
        <v>96</v>
      </c>
      <c r="B5" s="2">
        <v>17766000</v>
      </c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 t="s">
        <v>74</v>
      </c>
      <c r="M5" s="3" t="s">
        <v>75</v>
      </c>
      <c r="N5" s="3" t="s">
        <v>76</v>
      </c>
      <c r="O5" s="3" t="s">
        <v>77</v>
      </c>
      <c r="P5" s="3" t="s">
        <v>78</v>
      </c>
      <c r="Q5" s="3" t="s">
        <v>79</v>
      </c>
      <c r="R5" s="3" t="s">
        <v>80</v>
      </c>
      <c r="S5" s="3" t="s">
        <v>81</v>
      </c>
      <c r="T5" s="3" t="s">
        <v>82</v>
      </c>
      <c r="U5" s="3" t="s">
        <v>83</v>
      </c>
      <c r="V5" s="3" t="s">
        <v>84</v>
      </c>
      <c r="W5" s="3" t="s">
        <v>85</v>
      </c>
      <c r="X5" s="3" t="s">
        <v>86</v>
      </c>
      <c r="Y5" s="3" t="s">
        <v>87</v>
      </c>
      <c r="Z5" s="3" t="s">
        <v>88</v>
      </c>
      <c r="AA5" s="3" t="s">
        <v>89</v>
      </c>
      <c r="AB5" s="3" t="s">
        <v>90</v>
      </c>
      <c r="AC5" s="3" t="s">
        <v>91</v>
      </c>
      <c r="AD5" s="3"/>
      <c r="AE5" s="3" t="s">
        <v>107</v>
      </c>
      <c r="AF5" s="3" t="s">
        <v>66</v>
      </c>
      <c r="AG5" s="3" t="s">
        <v>67</v>
      </c>
      <c r="AH5" s="3" t="s">
        <v>68</v>
      </c>
      <c r="AI5" s="3" t="s">
        <v>69</v>
      </c>
      <c r="AJ5" s="3" t="s">
        <v>70</v>
      </c>
      <c r="AK5" s="3" t="s">
        <v>71</v>
      </c>
      <c r="AL5" s="3" t="s">
        <v>72</v>
      </c>
      <c r="AM5" s="3" t="s">
        <v>73</v>
      </c>
      <c r="AN5" s="3" t="s">
        <v>74</v>
      </c>
      <c r="AO5" s="3" t="s">
        <v>75</v>
      </c>
      <c r="AP5" s="3" t="s">
        <v>76</v>
      </c>
      <c r="AQ5" s="3" t="s">
        <v>77</v>
      </c>
      <c r="AR5" s="3" t="s">
        <v>78</v>
      </c>
      <c r="AS5" s="3" t="s">
        <v>79</v>
      </c>
      <c r="AT5" s="3" t="s">
        <v>80</v>
      </c>
      <c r="AU5" s="3" t="s">
        <v>81</v>
      </c>
      <c r="AV5" s="3" t="s">
        <v>82</v>
      </c>
      <c r="AW5" s="3" t="s">
        <v>83</v>
      </c>
      <c r="AX5" s="3" t="s">
        <v>84</v>
      </c>
      <c r="AY5" s="3" t="s">
        <v>85</v>
      </c>
      <c r="AZ5" s="3" t="s">
        <v>86</v>
      </c>
      <c r="BA5" s="3" t="s">
        <v>87</v>
      </c>
      <c r="BB5" s="3" t="s">
        <v>88</v>
      </c>
      <c r="BC5" s="3" t="s">
        <v>89</v>
      </c>
      <c r="BD5" s="3" t="s">
        <v>90</v>
      </c>
      <c r="BE5" s="3" t="s">
        <v>91</v>
      </c>
      <c r="BF5" s="3" t="s">
        <v>136</v>
      </c>
    </row>
    <row r="6" spans="1:58" x14ac:dyDescent="0.35">
      <c r="A6" t="s">
        <v>97</v>
      </c>
      <c r="B6" s="2">
        <v>19395000</v>
      </c>
      <c r="D6" t="s">
        <v>0</v>
      </c>
      <c r="E6" t="s">
        <v>58</v>
      </c>
      <c r="F6" s="55">
        <f>((AH6*179)/$AE$6)/1000</f>
        <v>1059.0308098591549</v>
      </c>
      <c r="G6" s="55">
        <f t="shared" ref="G6:AD6" si="0">((AI6*179)/$AE$6)/1000</f>
        <v>1138.3517605633804</v>
      </c>
      <c r="H6" s="55">
        <f t="shared" si="0"/>
        <v>1189.562147887324</v>
      </c>
      <c r="I6" s="55">
        <f t="shared" si="0"/>
        <v>1233.524295774648</v>
      </c>
      <c r="J6" s="55">
        <f t="shared" si="0"/>
        <v>1276.1943661971829</v>
      </c>
      <c r="K6" s="55">
        <f t="shared" si="0"/>
        <v>1320.786795774648</v>
      </c>
      <c r="L6" s="55">
        <f t="shared" si="0"/>
        <v>1363.7404929577465</v>
      </c>
      <c r="M6" s="55">
        <f t="shared" si="0"/>
        <v>1404.362147887324</v>
      </c>
      <c r="N6" s="55">
        <f t="shared" si="0"/>
        <v>1439.7209507042253</v>
      </c>
      <c r="O6" s="55">
        <f t="shared" si="0"/>
        <v>1474.9536971830987</v>
      </c>
      <c r="P6" s="55">
        <f t="shared" si="0"/>
        <v>1505.9950704225353</v>
      </c>
      <c r="Q6" s="55">
        <f t="shared" si="0"/>
        <v>1532.025704225352</v>
      </c>
      <c r="R6" s="55">
        <f t="shared" si="0"/>
        <v>1560.7035211267607</v>
      </c>
      <c r="S6" s="55">
        <f t="shared" si="0"/>
        <v>1587.868661971831</v>
      </c>
      <c r="T6" s="55">
        <f t="shared" si="0"/>
        <v>1617.019190140845</v>
      </c>
      <c r="U6" s="55">
        <f t="shared" si="0"/>
        <v>1645.7285211267606</v>
      </c>
      <c r="V6" s="55">
        <f t="shared" si="0"/>
        <v>1671.7906690140846</v>
      </c>
      <c r="W6" s="55">
        <f t="shared" si="0"/>
        <v>1703.6514084507044</v>
      </c>
      <c r="X6" s="55">
        <f t="shared" si="0"/>
        <v>1730.4698943661972</v>
      </c>
      <c r="Y6" s="55">
        <f t="shared" si="0"/>
        <v>1756.7526408450703</v>
      </c>
      <c r="Z6" s="55">
        <f t="shared" si="0"/>
        <v>1785.2098591549297</v>
      </c>
      <c r="AA6" s="55">
        <f t="shared" si="0"/>
        <v>1815.5579225352112</v>
      </c>
      <c r="AB6" s="55">
        <f t="shared" si="0"/>
        <v>1842.1242957746479</v>
      </c>
      <c r="AC6" s="55">
        <f t="shared" si="0"/>
        <v>1867.556161971831</v>
      </c>
      <c r="AD6" s="55">
        <f t="shared" si="0"/>
        <v>2239.3908450704225</v>
      </c>
      <c r="AE6">
        <v>568</v>
      </c>
      <c r="AF6" t="s">
        <v>0</v>
      </c>
      <c r="AG6" t="s">
        <v>58</v>
      </c>
      <c r="AH6" s="2">
        <v>3360500</v>
      </c>
      <c r="AI6" s="2">
        <v>3612200</v>
      </c>
      <c r="AJ6" s="2">
        <v>3774700</v>
      </c>
      <c r="AK6" s="2">
        <v>3914200</v>
      </c>
      <c r="AL6" s="2">
        <v>4049600</v>
      </c>
      <c r="AM6" s="2">
        <v>4191100</v>
      </c>
      <c r="AN6" s="2">
        <v>4327400</v>
      </c>
      <c r="AO6" s="2">
        <v>4456300</v>
      </c>
      <c r="AP6" s="2">
        <v>4568500</v>
      </c>
      <c r="AQ6" s="2">
        <v>4680300</v>
      </c>
      <c r="AR6" s="2">
        <v>4778800</v>
      </c>
      <c r="AS6" s="2">
        <v>4861400</v>
      </c>
      <c r="AT6" s="2">
        <v>4952400</v>
      </c>
      <c r="AU6" s="2">
        <v>5038600</v>
      </c>
      <c r="AV6" s="2">
        <v>5131100</v>
      </c>
      <c r="AW6" s="2">
        <v>5222200</v>
      </c>
      <c r="AX6" s="2">
        <v>5304900</v>
      </c>
      <c r="AY6" s="2">
        <v>5406000</v>
      </c>
      <c r="AZ6" s="2">
        <v>5491100</v>
      </c>
      <c r="BA6" s="2">
        <v>5574500</v>
      </c>
      <c r="BB6" s="2">
        <v>5664800</v>
      </c>
      <c r="BC6" s="2">
        <v>5761100</v>
      </c>
      <c r="BD6" s="2">
        <v>5845400</v>
      </c>
      <c r="BE6" s="2">
        <v>5926100</v>
      </c>
      <c r="BF6" s="2">
        <v>7106000</v>
      </c>
    </row>
    <row r="7" spans="1:58" x14ac:dyDescent="0.35">
      <c r="A7" t="s">
        <v>98</v>
      </c>
      <c r="B7" s="2">
        <v>14885000</v>
      </c>
      <c r="D7" t="s">
        <v>1</v>
      </c>
      <c r="E7" t="s">
        <v>59</v>
      </c>
      <c r="F7" s="55">
        <f>((AH7*179)/$AE$7)/1000</f>
        <v>770.98497495826382</v>
      </c>
      <c r="G7" s="55">
        <f t="shared" ref="G7:AD7" si="1">((AI7*179)/$AE$7)/1000</f>
        <v>810.28130217028388</v>
      </c>
      <c r="H7" s="55">
        <f t="shared" si="1"/>
        <v>841.21035058430721</v>
      </c>
      <c r="I7" s="55">
        <f t="shared" si="1"/>
        <v>876.02420701168614</v>
      </c>
      <c r="J7" s="55">
        <f t="shared" si="1"/>
        <v>928.64841402337231</v>
      </c>
      <c r="K7" s="55">
        <f t="shared" si="1"/>
        <v>1053.6196994991651</v>
      </c>
      <c r="L7" s="55">
        <f t="shared" si="1"/>
        <v>1290.8021702838064</v>
      </c>
      <c r="M7" s="55">
        <f t="shared" si="1"/>
        <v>1623.1026711185309</v>
      </c>
      <c r="N7" s="55">
        <f t="shared" si="1"/>
        <v>1719.6550918196995</v>
      </c>
      <c r="O7" s="55">
        <f t="shared" si="1"/>
        <v>1774.042404006678</v>
      </c>
      <c r="P7" s="55">
        <f t="shared" si="1"/>
        <v>1813.1893155258763</v>
      </c>
      <c r="Q7" s="55">
        <f t="shared" si="1"/>
        <v>1847.2262103505843</v>
      </c>
      <c r="R7" s="55">
        <f t="shared" si="1"/>
        <v>1878.4242070116861</v>
      </c>
      <c r="S7" s="55">
        <f t="shared" si="1"/>
        <v>1911.9530884808014</v>
      </c>
      <c r="T7" s="55">
        <f t="shared" si="1"/>
        <v>1948.1116861435726</v>
      </c>
      <c r="U7" s="55">
        <f t="shared" si="1"/>
        <v>1989.4699499165276</v>
      </c>
      <c r="V7" s="55">
        <f t="shared" si="1"/>
        <v>2026.2560934891487</v>
      </c>
      <c r="W7" s="55">
        <f t="shared" si="1"/>
        <v>2075.0552587646075</v>
      </c>
      <c r="X7" s="55">
        <f t="shared" si="1"/>
        <v>2121.1051752921535</v>
      </c>
      <c r="Y7" s="55">
        <f t="shared" si="1"/>
        <v>2178.869282136895</v>
      </c>
      <c r="Z7" s="55">
        <f t="shared" si="1"/>
        <v>2228.0868113522538</v>
      </c>
      <c r="AA7" s="55">
        <f t="shared" si="1"/>
        <v>2275.7504173622706</v>
      </c>
      <c r="AB7" s="55">
        <f t="shared" si="1"/>
        <v>2319.4096828046745</v>
      </c>
      <c r="AC7" s="55">
        <f t="shared" si="1"/>
        <v>2361.3058430717861</v>
      </c>
      <c r="AD7" s="55">
        <f t="shared" si="1"/>
        <v>3011.3238731218698</v>
      </c>
      <c r="AE7">
        <v>599</v>
      </c>
      <c r="AF7" t="s">
        <v>1</v>
      </c>
      <c r="AG7" t="s">
        <v>59</v>
      </c>
      <c r="AH7" s="2">
        <v>2580000</v>
      </c>
      <c r="AI7" s="2">
        <v>2711500</v>
      </c>
      <c r="AJ7" s="2">
        <v>2815000</v>
      </c>
      <c r="AK7" s="2">
        <v>2931500</v>
      </c>
      <c r="AL7" s="2">
        <v>3107600</v>
      </c>
      <c r="AM7" s="2">
        <v>3525800</v>
      </c>
      <c r="AN7" s="2">
        <v>4319500</v>
      </c>
      <c r="AO7" s="2">
        <v>5431500</v>
      </c>
      <c r="AP7" s="2">
        <v>5754600</v>
      </c>
      <c r="AQ7" s="2">
        <v>5936600</v>
      </c>
      <c r="AR7" s="2">
        <v>6067600</v>
      </c>
      <c r="AS7" s="2">
        <v>6181500</v>
      </c>
      <c r="AT7" s="2">
        <v>6285900</v>
      </c>
      <c r="AU7" s="2">
        <v>6398100</v>
      </c>
      <c r="AV7" s="2">
        <v>6519100</v>
      </c>
      <c r="AW7" s="2">
        <v>6657500</v>
      </c>
      <c r="AX7" s="2">
        <v>6780600</v>
      </c>
      <c r="AY7" s="2">
        <v>6943900</v>
      </c>
      <c r="AZ7" s="2">
        <v>7098000</v>
      </c>
      <c r="BA7" s="2">
        <v>7291300</v>
      </c>
      <c r="BB7" s="2">
        <v>7456000</v>
      </c>
      <c r="BC7" s="2">
        <v>7615500</v>
      </c>
      <c r="BD7" s="2">
        <v>7761600</v>
      </c>
      <c r="BE7" s="2">
        <v>7901800</v>
      </c>
      <c r="BF7" s="2">
        <v>10077000</v>
      </c>
    </row>
    <row r="8" spans="1:58" x14ac:dyDescent="0.35">
      <c r="A8" t="s">
        <v>99</v>
      </c>
      <c r="B8" s="2">
        <v>13238000</v>
      </c>
      <c r="D8" t="s">
        <v>2</v>
      </c>
      <c r="E8" t="s">
        <v>60</v>
      </c>
      <c r="F8" s="55">
        <f>((AH8*179)/$AE$8)/1000</f>
        <v>64.553789311718319</v>
      </c>
      <c r="G8" s="55">
        <f t="shared" ref="G8:AD8" si="2">((AI8*179)/$AE$8)/1000</f>
        <v>50.651889774695427</v>
      </c>
      <c r="H8" s="55">
        <f t="shared" si="2"/>
        <v>52.579348349065143</v>
      </c>
      <c r="I8" s="55">
        <f t="shared" si="2"/>
        <v>70.666026799874984</v>
      </c>
      <c r="J8" s="55">
        <f t="shared" si="2"/>
        <v>120.93158893965492</v>
      </c>
      <c r="K8" s="55">
        <f t="shared" si="2"/>
        <v>245.09698315589614</v>
      </c>
      <c r="L8" s="55">
        <f t="shared" si="2"/>
        <v>649.31619718309867</v>
      </c>
      <c r="M8" s="55">
        <f t="shared" si="2"/>
        <v>1156.4408450704227</v>
      </c>
      <c r="N8" s="55">
        <f t="shared" si="2"/>
        <v>1304.1473591549297</v>
      </c>
      <c r="O8" s="55">
        <f t="shared" si="2"/>
        <v>1376.6612676056336</v>
      </c>
      <c r="P8" s="55">
        <f t="shared" si="2"/>
        <v>1422.8924295774648</v>
      </c>
      <c r="Q8" s="55">
        <f t="shared" si="2"/>
        <v>1456.9276408450703</v>
      </c>
      <c r="R8" s="55">
        <f t="shared" si="2"/>
        <v>1492.0343309859154</v>
      </c>
      <c r="S8" s="55">
        <f t="shared" si="2"/>
        <v>1542.6459507042252</v>
      </c>
      <c r="T8" s="55">
        <f t="shared" si="2"/>
        <v>1606.3989436619718</v>
      </c>
      <c r="U8" s="55">
        <f t="shared" si="2"/>
        <v>1667.4102112676057</v>
      </c>
      <c r="V8" s="55">
        <f t="shared" si="2"/>
        <v>1733.8419014084507</v>
      </c>
      <c r="W8" s="55">
        <f t="shared" si="2"/>
        <v>1793.5926056338028</v>
      </c>
      <c r="X8" s="55">
        <f t="shared" si="2"/>
        <v>1859.0788732394367</v>
      </c>
      <c r="Y8" s="55">
        <f t="shared" si="2"/>
        <v>1938.5573943661973</v>
      </c>
      <c r="Z8" s="55">
        <f t="shared" si="2"/>
        <v>2024.4332746478874</v>
      </c>
      <c r="AA8" s="55">
        <f t="shared" si="2"/>
        <v>2115.1308098591549</v>
      </c>
      <c r="AB8" s="55">
        <f t="shared" si="2"/>
        <v>2196.3426056338026</v>
      </c>
      <c r="AC8" s="55">
        <f t="shared" si="2"/>
        <v>2271.9448943661973</v>
      </c>
      <c r="AD8" s="55">
        <f t="shared" si="2"/>
        <v>3200.2552816901407</v>
      </c>
      <c r="AE8">
        <v>568</v>
      </c>
      <c r="AF8" t="s">
        <v>2</v>
      </c>
      <c r="AG8" t="s">
        <v>60</v>
      </c>
      <c r="AH8" s="2">
        <v>204841.074464</v>
      </c>
      <c r="AI8" s="2">
        <v>160727.78431300001</v>
      </c>
      <c r="AJ8" s="2">
        <v>166843.965711</v>
      </c>
      <c r="AK8" s="2">
        <v>224236.33085100001</v>
      </c>
      <c r="AL8" s="2">
        <v>383738.226356</v>
      </c>
      <c r="AM8" s="2">
        <v>777737.91303099995</v>
      </c>
      <c r="AN8" s="2">
        <v>2060400</v>
      </c>
      <c r="AO8" s="2">
        <v>3669600</v>
      </c>
      <c r="AP8" s="2">
        <v>4138300</v>
      </c>
      <c r="AQ8" s="2">
        <v>4368400</v>
      </c>
      <c r="AR8" s="2">
        <v>4515100</v>
      </c>
      <c r="AS8" s="2">
        <v>4623100</v>
      </c>
      <c r="AT8" s="2">
        <v>4734500</v>
      </c>
      <c r="AU8" s="2">
        <v>4895100</v>
      </c>
      <c r="AV8" s="2">
        <v>5097400</v>
      </c>
      <c r="AW8" s="2">
        <v>5291000</v>
      </c>
      <c r="AX8" s="2">
        <v>5501800</v>
      </c>
      <c r="AY8" s="2">
        <v>5691400</v>
      </c>
      <c r="AZ8" s="2">
        <v>5899200</v>
      </c>
      <c r="BA8" s="2">
        <v>6151400</v>
      </c>
      <c r="BB8" s="2">
        <v>6423900</v>
      </c>
      <c r="BC8" s="2">
        <v>6711700</v>
      </c>
      <c r="BD8" s="2">
        <v>6969400</v>
      </c>
      <c r="BE8" s="2">
        <v>7209300</v>
      </c>
      <c r="BF8" s="2">
        <v>10155000</v>
      </c>
    </row>
    <row r="9" spans="1:58" x14ac:dyDescent="0.35">
      <c r="D9" t="s">
        <v>3</v>
      </c>
      <c r="E9" t="s">
        <v>61</v>
      </c>
      <c r="F9" s="55">
        <f>((AH9*179)/$AE$9)/1000</f>
        <v>166.7476169281085</v>
      </c>
      <c r="G9" s="55">
        <f t="shared" ref="G9:AD9" si="3">((AI9*179)/$AE$9)/1000</f>
        <v>219.79208209982971</v>
      </c>
      <c r="H9" s="55">
        <f t="shared" si="3"/>
        <v>298.4462474954708</v>
      </c>
      <c r="I9" s="55">
        <f t="shared" si="3"/>
        <v>392.36560934891486</v>
      </c>
      <c r="J9" s="55">
        <f t="shared" si="3"/>
        <v>535.26677796327203</v>
      </c>
      <c r="K9" s="55">
        <f t="shared" si="3"/>
        <v>726.84757929883142</v>
      </c>
      <c r="L9" s="55">
        <f t="shared" si="3"/>
        <v>961.81869782971614</v>
      </c>
      <c r="M9" s="55">
        <f t="shared" si="3"/>
        <v>1210.7751252086812</v>
      </c>
      <c r="N9" s="55">
        <f t="shared" si="3"/>
        <v>1293.4318864774625</v>
      </c>
      <c r="O9" s="55">
        <f t="shared" si="3"/>
        <v>1342.828714524207</v>
      </c>
      <c r="P9" s="55">
        <f t="shared" si="3"/>
        <v>1381.9756260434056</v>
      </c>
      <c r="Q9" s="55">
        <f t="shared" si="3"/>
        <v>1421.5110183639399</v>
      </c>
      <c r="R9" s="55">
        <f t="shared" si="3"/>
        <v>1462.6302170283807</v>
      </c>
      <c r="S9" s="55">
        <f t="shared" si="3"/>
        <v>1518.6909849749582</v>
      </c>
      <c r="T9" s="55">
        <f t="shared" si="3"/>
        <v>1598.9570951585977</v>
      </c>
      <c r="U9" s="55">
        <f t="shared" si="3"/>
        <v>1712.6923205342237</v>
      </c>
      <c r="V9" s="55">
        <f t="shared" si="3"/>
        <v>1842.9828046744576</v>
      </c>
      <c r="W9" s="55">
        <f t="shared" si="3"/>
        <v>2002.2599332220368</v>
      </c>
      <c r="X9" s="55">
        <f t="shared" si="3"/>
        <v>2185.1148580968284</v>
      </c>
      <c r="Y9" s="55">
        <f t="shared" si="3"/>
        <v>2399.5263772954927</v>
      </c>
      <c r="Z9" s="55">
        <f t="shared" si="3"/>
        <v>2644.6876460767949</v>
      </c>
      <c r="AA9" s="55">
        <f t="shared" si="3"/>
        <v>2925.0811352253759</v>
      </c>
      <c r="AB9" s="55">
        <f t="shared" si="3"/>
        <v>3205.2654424040065</v>
      </c>
      <c r="AC9" s="55">
        <f t="shared" si="3"/>
        <v>3463.4557595993324</v>
      </c>
      <c r="AD9" s="55">
        <f t="shared" si="3"/>
        <v>4858.9983305509186</v>
      </c>
      <c r="AE9">
        <v>599</v>
      </c>
      <c r="AF9" t="s">
        <v>3</v>
      </c>
      <c r="AG9" t="s">
        <v>61</v>
      </c>
      <c r="AH9" s="2">
        <v>557999.00860299997</v>
      </c>
      <c r="AI9" s="2">
        <v>735505.34736200003</v>
      </c>
      <c r="AJ9" s="2">
        <v>998711.18575299997</v>
      </c>
      <c r="AK9" s="2">
        <v>1313000</v>
      </c>
      <c r="AL9" s="2">
        <v>1791200</v>
      </c>
      <c r="AM9" s="2">
        <v>2432300</v>
      </c>
      <c r="AN9" s="2">
        <v>3218600</v>
      </c>
      <c r="AO9" s="2">
        <v>4051700</v>
      </c>
      <c r="AP9" s="2">
        <v>4328300</v>
      </c>
      <c r="AQ9" s="2">
        <v>4493600</v>
      </c>
      <c r="AR9" s="2">
        <v>4624600</v>
      </c>
      <c r="AS9" s="2">
        <v>4756900</v>
      </c>
      <c r="AT9" s="2">
        <v>4894500</v>
      </c>
      <c r="AU9" s="2">
        <v>5082100</v>
      </c>
      <c r="AV9" s="2">
        <v>5350700</v>
      </c>
      <c r="AW9" s="2">
        <v>5731300</v>
      </c>
      <c r="AX9" s="2">
        <v>6167300</v>
      </c>
      <c r="AY9" s="2">
        <v>6700300</v>
      </c>
      <c r="AZ9" s="2">
        <v>7312200</v>
      </c>
      <c r="BA9" s="2">
        <v>8029700</v>
      </c>
      <c r="BB9" s="2">
        <v>8850100</v>
      </c>
      <c r="BC9" s="2">
        <v>9788400</v>
      </c>
      <c r="BD9" s="2">
        <v>10726000</v>
      </c>
      <c r="BE9" s="2">
        <v>11590000</v>
      </c>
      <c r="BF9" s="2">
        <v>16260000</v>
      </c>
    </row>
    <row r="10" spans="1:58" x14ac:dyDescent="0.35">
      <c r="D10" t="s">
        <v>4</v>
      </c>
      <c r="E10" t="s">
        <v>62</v>
      </c>
      <c r="F10" s="55">
        <f>((AH10*179)/$AE$10)/1000</f>
        <v>31.253579522818661</v>
      </c>
      <c r="G10" s="55">
        <f t="shared" ref="G10:AD10" si="4">((AI10*179)/$AE$10)/1000</f>
        <v>26.695522363730632</v>
      </c>
      <c r="H10" s="55">
        <f t="shared" si="4"/>
        <v>46.802339735484161</v>
      </c>
      <c r="I10" s="55">
        <f t="shared" si="4"/>
        <v>82.2980944836426</v>
      </c>
      <c r="J10" s="55">
        <f t="shared" si="4"/>
        <v>228.36976865736091</v>
      </c>
      <c r="K10" s="55">
        <f t="shared" si="4"/>
        <v>716.97693661971834</v>
      </c>
      <c r="L10" s="55">
        <f t="shared" si="4"/>
        <v>1281.8669014084508</v>
      </c>
      <c r="M10" s="55">
        <f t="shared" si="4"/>
        <v>1444.1644366197183</v>
      </c>
      <c r="N10" s="55">
        <f t="shared" si="4"/>
        <v>1492.2864436619718</v>
      </c>
      <c r="O10" s="55">
        <f t="shared" si="4"/>
        <v>1530.355457746479</v>
      </c>
      <c r="P10" s="55">
        <f t="shared" si="4"/>
        <v>1586.3244718309859</v>
      </c>
      <c r="Q10" s="55">
        <f t="shared" si="4"/>
        <v>1637.8184859154931</v>
      </c>
      <c r="R10" s="55">
        <f t="shared" si="4"/>
        <v>1696.1510563380282</v>
      </c>
      <c r="S10" s="55">
        <f t="shared" si="4"/>
        <v>1759.1161971830986</v>
      </c>
      <c r="T10" s="55">
        <f t="shared" si="4"/>
        <v>1836.1366197183099</v>
      </c>
      <c r="U10" s="55">
        <f t="shared" si="4"/>
        <v>1941.7088028169014</v>
      </c>
      <c r="V10" s="55">
        <f t="shared" si="4"/>
        <v>2071.6413732394367</v>
      </c>
      <c r="W10" s="55">
        <f t="shared" si="4"/>
        <v>2216.0389084507042</v>
      </c>
      <c r="X10" s="55">
        <f t="shared" si="4"/>
        <v>2373.0105633802818</v>
      </c>
      <c r="Y10" s="55">
        <f t="shared" si="4"/>
        <v>2568.5869718309859</v>
      </c>
      <c r="Z10" s="55">
        <f t="shared" si="4"/>
        <v>2788.4922535211267</v>
      </c>
      <c r="AA10" s="55">
        <f t="shared" si="4"/>
        <v>3043.7248239436622</v>
      </c>
      <c r="AB10" s="55">
        <f t="shared" si="4"/>
        <v>3344.9049295774648</v>
      </c>
      <c r="AC10" s="55">
        <f t="shared" si="4"/>
        <v>3683.9964788732395</v>
      </c>
      <c r="AD10" s="55">
        <f t="shared" si="4"/>
        <v>5598.7922535211264</v>
      </c>
      <c r="AE10">
        <v>568</v>
      </c>
      <c r="AF10" t="s">
        <v>4</v>
      </c>
      <c r="AG10" t="s">
        <v>62</v>
      </c>
      <c r="AH10" s="2">
        <v>99173.369659000004</v>
      </c>
      <c r="AI10" s="2">
        <v>84709.813980999999</v>
      </c>
      <c r="AJ10" s="2">
        <v>148512.452345</v>
      </c>
      <c r="AK10" s="2">
        <v>261147.026071</v>
      </c>
      <c r="AL10" s="2">
        <v>724659.37763899995</v>
      </c>
      <c r="AM10" s="2">
        <v>2275100</v>
      </c>
      <c r="AN10" s="2">
        <v>4067600</v>
      </c>
      <c r="AO10" s="2">
        <v>4582600</v>
      </c>
      <c r="AP10" s="2">
        <v>4735300</v>
      </c>
      <c r="AQ10" s="2">
        <v>4856100</v>
      </c>
      <c r="AR10" s="2">
        <v>5033700</v>
      </c>
      <c r="AS10" s="2">
        <v>5197100</v>
      </c>
      <c r="AT10" s="2">
        <v>5382200</v>
      </c>
      <c r="AU10" s="2">
        <v>5582000</v>
      </c>
      <c r="AV10" s="2">
        <v>5826400</v>
      </c>
      <c r="AW10" s="2">
        <v>6161400</v>
      </c>
      <c r="AX10" s="2">
        <v>6573700</v>
      </c>
      <c r="AY10" s="2">
        <v>7031900</v>
      </c>
      <c r="AZ10" s="2">
        <v>7530000</v>
      </c>
      <c r="BA10" s="2">
        <v>8150600</v>
      </c>
      <c r="BB10" s="2">
        <v>8848400</v>
      </c>
      <c r="BC10" s="2">
        <v>9658300</v>
      </c>
      <c r="BD10" s="2">
        <v>10614000</v>
      </c>
      <c r="BE10" s="2">
        <v>11690000</v>
      </c>
      <c r="BF10" s="2">
        <v>17766000</v>
      </c>
    </row>
    <row r="11" spans="1:58" x14ac:dyDescent="0.35">
      <c r="D11" t="s">
        <v>5</v>
      </c>
      <c r="E11" t="s">
        <v>64</v>
      </c>
      <c r="F11" s="55">
        <f>((AH11*179)/$AE$11)/1000</f>
        <v>122.57076768563105</v>
      </c>
      <c r="G11" s="55">
        <f t="shared" ref="G11:AD11" si="5">((AI11*179)/$AE$11)/1000</f>
        <v>123.95875763726546</v>
      </c>
      <c r="H11" s="55">
        <f t="shared" si="5"/>
        <v>148.65674695639231</v>
      </c>
      <c r="I11" s="55">
        <f t="shared" si="5"/>
        <v>245.92181752673122</v>
      </c>
      <c r="J11" s="55">
        <f t="shared" si="5"/>
        <v>520.41485809682808</v>
      </c>
      <c r="K11" s="55">
        <f t="shared" si="5"/>
        <v>1301.111853088481</v>
      </c>
      <c r="L11" s="55">
        <f t="shared" si="5"/>
        <v>2040.80918196995</v>
      </c>
      <c r="M11" s="55">
        <f t="shared" si="5"/>
        <v>2371.1672787979969</v>
      </c>
      <c r="N11" s="55">
        <f t="shared" si="5"/>
        <v>2472.9492487479133</v>
      </c>
      <c r="O11" s="55">
        <f t="shared" si="5"/>
        <v>2518.3417362270452</v>
      </c>
      <c r="P11" s="55">
        <f t="shared" si="5"/>
        <v>2561.4033388981638</v>
      </c>
      <c r="Q11" s="55">
        <f t="shared" si="5"/>
        <v>2601.0582637729549</v>
      </c>
      <c r="R11" s="55">
        <f t="shared" si="5"/>
        <v>2643.2532554257091</v>
      </c>
      <c r="S11" s="55">
        <f t="shared" si="5"/>
        <v>2689.9904841402335</v>
      </c>
      <c r="T11" s="55">
        <f t="shared" si="5"/>
        <v>2743.0031719532553</v>
      </c>
      <c r="U11" s="55">
        <f t="shared" si="5"/>
        <v>2799.482303839733</v>
      </c>
      <c r="V11" s="55">
        <f t="shared" si="5"/>
        <v>2857.784307178631</v>
      </c>
      <c r="W11" s="55">
        <f t="shared" si="5"/>
        <v>2926.9040066777961</v>
      </c>
      <c r="X11" s="55">
        <f t="shared" si="5"/>
        <v>3010.7262103505841</v>
      </c>
      <c r="Y11" s="55">
        <f t="shared" si="5"/>
        <v>3108.1452420701171</v>
      </c>
      <c r="Z11" s="55">
        <f t="shared" si="5"/>
        <v>3225.2871452420704</v>
      </c>
      <c r="AA11" s="55">
        <f t="shared" si="5"/>
        <v>3359.4624373956594</v>
      </c>
      <c r="AB11" s="55">
        <f t="shared" si="5"/>
        <v>3503.7979966611019</v>
      </c>
      <c r="AC11" s="55">
        <f t="shared" si="5"/>
        <v>3664.2704507512522</v>
      </c>
      <c r="AD11" s="55">
        <f t="shared" si="5"/>
        <v>5795.8347245409013</v>
      </c>
      <c r="AE11">
        <v>599</v>
      </c>
      <c r="AF11" t="s">
        <v>5</v>
      </c>
      <c r="AG11" t="s">
        <v>64</v>
      </c>
      <c r="AH11" s="2">
        <v>410166.98236700002</v>
      </c>
      <c r="AI11" s="2">
        <v>414811.70851800003</v>
      </c>
      <c r="AJ11" s="2">
        <v>497460.28730099997</v>
      </c>
      <c r="AK11" s="2">
        <v>822945.07652799995</v>
      </c>
      <c r="AL11" s="2">
        <v>1741500</v>
      </c>
      <c r="AM11" s="2">
        <v>4354000</v>
      </c>
      <c r="AN11" s="2">
        <v>6829300</v>
      </c>
      <c r="AO11" s="2">
        <v>7934800</v>
      </c>
      <c r="AP11" s="2">
        <v>8275400</v>
      </c>
      <c r="AQ11" s="2">
        <v>8427300</v>
      </c>
      <c r="AR11" s="2">
        <v>8571400</v>
      </c>
      <c r="AS11" s="2">
        <v>8704100</v>
      </c>
      <c r="AT11" s="2">
        <v>8845300</v>
      </c>
      <c r="AU11" s="2">
        <v>9001700</v>
      </c>
      <c r="AV11" s="2">
        <v>9179100</v>
      </c>
      <c r="AW11" s="2">
        <v>9368100</v>
      </c>
      <c r="AX11" s="2">
        <v>9563200</v>
      </c>
      <c r="AY11" s="2">
        <v>9794500</v>
      </c>
      <c r="AZ11" s="2">
        <v>10075000</v>
      </c>
      <c r="BA11" s="2">
        <v>10401000</v>
      </c>
      <c r="BB11" s="2">
        <v>10793000</v>
      </c>
      <c r="BC11" s="2">
        <v>11242000</v>
      </c>
      <c r="BD11" s="2">
        <v>11725000</v>
      </c>
      <c r="BE11" s="2">
        <v>12262000</v>
      </c>
      <c r="BF11" s="2">
        <v>19395000</v>
      </c>
    </row>
    <row r="12" spans="1:58" x14ac:dyDescent="0.35">
      <c r="D12" t="s">
        <v>6</v>
      </c>
      <c r="E12" t="s">
        <v>63</v>
      </c>
      <c r="F12" s="55">
        <f>((AH12*179)/$AE$12)/1000</f>
        <v>258.01127258808805</v>
      </c>
      <c r="G12" s="55">
        <f t="shared" ref="G12:AD12" si="6">((AI12*179)/$AE$12)/1000</f>
        <v>284.7266797451021</v>
      </c>
      <c r="H12" s="55">
        <f t="shared" si="6"/>
        <v>350.53116197183101</v>
      </c>
      <c r="I12" s="55">
        <f t="shared" si="6"/>
        <v>505.45440140845068</v>
      </c>
      <c r="J12" s="55">
        <f t="shared" si="6"/>
        <v>875.49278169014087</v>
      </c>
      <c r="K12" s="55">
        <f t="shared" si="6"/>
        <v>1627.5764084507043</v>
      </c>
      <c r="L12" s="55">
        <f t="shared" si="6"/>
        <v>2523.8054577464786</v>
      </c>
      <c r="M12" s="55">
        <f t="shared" si="6"/>
        <v>3050.6579225352111</v>
      </c>
      <c r="N12" s="55">
        <f t="shared" si="6"/>
        <v>3243.1144366197182</v>
      </c>
      <c r="O12" s="55">
        <f t="shared" si="6"/>
        <v>3317.4876760563379</v>
      </c>
      <c r="P12" s="55">
        <f t="shared" si="6"/>
        <v>3358.1408450704225</v>
      </c>
      <c r="Q12" s="55">
        <f t="shared" si="6"/>
        <v>3389.6549295774648</v>
      </c>
      <c r="R12" s="55">
        <f t="shared" si="6"/>
        <v>3409.823943661972</v>
      </c>
      <c r="S12" s="55">
        <f t="shared" si="6"/>
        <v>3434.0897887323945</v>
      </c>
      <c r="T12" s="55">
        <f t="shared" si="6"/>
        <v>3455.2042253521126</v>
      </c>
      <c r="U12" s="55">
        <f t="shared" si="6"/>
        <v>3469.0704225352115</v>
      </c>
      <c r="V12" s="55">
        <f t="shared" si="6"/>
        <v>3493.0211267605632</v>
      </c>
      <c r="W12" s="55">
        <f t="shared" si="6"/>
        <v>3513.5052816901407</v>
      </c>
      <c r="X12" s="55">
        <f t="shared" si="6"/>
        <v>3536.5105633802818</v>
      </c>
      <c r="Y12" s="55">
        <f t="shared" si="6"/>
        <v>3556.0492957746478</v>
      </c>
      <c r="Z12" s="55">
        <f t="shared" si="6"/>
        <v>3579.3697183098593</v>
      </c>
      <c r="AA12" s="55">
        <f t="shared" si="6"/>
        <v>3609.6232394366198</v>
      </c>
      <c r="AB12" s="55">
        <f t="shared" si="6"/>
        <v>3638.301056338028</v>
      </c>
      <c r="AC12" s="55">
        <f t="shared" si="6"/>
        <v>3674.2271126760565</v>
      </c>
      <c r="AD12" s="55">
        <f t="shared" si="6"/>
        <v>4690.8714788732395</v>
      </c>
      <c r="AE12">
        <v>568</v>
      </c>
      <c r="AF12" t="s">
        <v>6</v>
      </c>
      <c r="AG12" t="s">
        <v>63</v>
      </c>
      <c r="AH12" s="2">
        <v>818717.33424600004</v>
      </c>
      <c r="AI12" s="2">
        <v>903490.24634199997</v>
      </c>
      <c r="AJ12" s="2">
        <v>1112300</v>
      </c>
      <c r="AK12" s="2">
        <v>1603900</v>
      </c>
      <c r="AL12" s="2">
        <v>2778100</v>
      </c>
      <c r="AM12" s="2">
        <v>5164600</v>
      </c>
      <c r="AN12" s="2">
        <v>8008500</v>
      </c>
      <c r="AO12" s="2">
        <v>9680300</v>
      </c>
      <c r="AP12" s="2">
        <v>10291000</v>
      </c>
      <c r="AQ12" s="2">
        <v>10527000</v>
      </c>
      <c r="AR12" s="2">
        <v>10656000</v>
      </c>
      <c r="AS12" s="2">
        <v>10756000</v>
      </c>
      <c r="AT12" s="2">
        <v>10820000</v>
      </c>
      <c r="AU12" s="2">
        <v>10897000</v>
      </c>
      <c r="AV12" s="2">
        <v>10964000</v>
      </c>
      <c r="AW12" s="2">
        <v>11008000</v>
      </c>
      <c r="AX12" s="2">
        <v>11084000</v>
      </c>
      <c r="AY12" s="2">
        <v>11149000</v>
      </c>
      <c r="AZ12" s="2">
        <v>11222000</v>
      </c>
      <c r="BA12" s="2">
        <v>11284000</v>
      </c>
      <c r="BB12" s="2">
        <v>11358000</v>
      </c>
      <c r="BC12" s="2">
        <v>11454000</v>
      </c>
      <c r="BD12" s="2">
        <v>11545000</v>
      </c>
      <c r="BE12" s="2">
        <v>11659000</v>
      </c>
      <c r="BF12" s="2">
        <v>14885000</v>
      </c>
    </row>
    <row r="13" spans="1:58" x14ac:dyDescent="0.35">
      <c r="D13" t="s">
        <v>7</v>
      </c>
      <c r="E13" t="s">
        <v>65</v>
      </c>
      <c r="F13" s="55">
        <f>((AH13*179)/$AE$13)/1000</f>
        <v>1145.1816360601003</v>
      </c>
      <c r="G13" s="55">
        <f t="shared" ref="G13:AD13" si="7">((AI13*179)/$AE$13)/1000</f>
        <v>1215.3472454090152</v>
      </c>
      <c r="H13" s="55">
        <f t="shared" si="7"/>
        <v>1298.2430717863106</v>
      </c>
      <c r="I13" s="55">
        <f t="shared" si="7"/>
        <v>1437.8272120200336</v>
      </c>
      <c r="J13" s="55">
        <f t="shared" si="7"/>
        <v>1686.6641068447411</v>
      </c>
      <c r="K13" s="55">
        <f t="shared" si="7"/>
        <v>2109.9288814691154</v>
      </c>
      <c r="L13" s="55">
        <f t="shared" si="7"/>
        <v>2555.0083472454094</v>
      </c>
      <c r="M13" s="55">
        <f t="shared" si="7"/>
        <v>2833.1008347245406</v>
      </c>
      <c r="N13" s="55">
        <f t="shared" si="7"/>
        <v>2950.4220367278795</v>
      </c>
      <c r="O13" s="55">
        <f t="shared" si="7"/>
        <v>3007.7378964941572</v>
      </c>
      <c r="P13" s="55">
        <f t="shared" si="7"/>
        <v>3042.7011686143574</v>
      </c>
      <c r="Q13" s="55">
        <f t="shared" si="7"/>
        <v>3072.5843071786308</v>
      </c>
      <c r="R13" s="55">
        <f t="shared" si="7"/>
        <v>3099.4791318864777</v>
      </c>
      <c r="S13" s="55">
        <f t="shared" si="7"/>
        <v>3121.2938230383975</v>
      </c>
      <c r="T13" s="55">
        <f t="shared" si="7"/>
        <v>3146.6944908180303</v>
      </c>
      <c r="U13" s="55">
        <f t="shared" si="7"/>
        <v>3169.7045075125211</v>
      </c>
      <c r="V13" s="55">
        <f t="shared" si="7"/>
        <v>3196.8981636060098</v>
      </c>
      <c r="W13" s="55">
        <f t="shared" si="7"/>
        <v>3222.5976627712853</v>
      </c>
      <c r="X13" s="55">
        <f t="shared" si="7"/>
        <v>3246.8030050083476</v>
      </c>
      <c r="Y13" s="55">
        <f t="shared" si="7"/>
        <v>3273.3989983305505</v>
      </c>
      <c r="Z13" s="55">
        <f t="shared" si="7"/>
        <v>3298.2020033388981</v>
      </c>
      <c r="AA13" s="55">
        <f t="shared" si="7"/>
        <v>3328.9816360600998</v>
      </c>
      <c r="AB13" s="55">
        <f t="shared" si="7"/>
        <v>3357.6694490818031</v>
      </c>
      <c r="AC13" s="55">
        <f t="shared" si="7"/>
        <v>3385.1619365609349</v>
      </c>
      <c r="AD13" s="55">
        <f t="shared" si="7"/>
        <v>3955.9298831385645</v>
      </c>
      <c r="AE13">
        <v>599</v>
      </c>
      <c r="AF13" t="s">
        <v>7</v>
      </c>
      <c r="AG13" t="s">
        <v>65</v>
      </c>
      <c r="AH13" s="2">
        <v>3832200</v>
      </c>
      <c r="AI13" s="2">
        <v>4067000</v>
      </c>
      <c r="AJ13" s="2">
        <v>4344400</v>
      </c>
      <c r="AK13" s="2">
        <v>4811500</v>
      </c>
      <c r="AL13" s="2">
        <v>5644200</v>
      </c>
      <c r="AM13" s="2">
        <v>7060600</v>
      </c>
      <c r="AN13" s="2">
        <v>8550000</v>
      </c>
      <c r="AO13" s="2">
        <v>9480600</v>
      </c>
      <c r="AP13" s="2">
        <v>9873200</v>
      </c>
      <c r="AQ13" s="2">
        <v>10065000</v>
      </c>
      <c r="AR13" s="2">
        <v>10182000</v>
      </c>
      <c r="AS13" s="2">
        <v>10282000</v>
      </c>
      <c r="AT13" s="2">
        <v>10372000</v>
      </c>
      <c r="AU13" s="2">
        <v>10445000</v>
      </c>
      <c r="AV13" s="2">
        <v>10530000</v>
      </c>
      <c r="AW13" s="2">
        <v>10607000</v>
      </c>
      <c r="AX13" s="2">
        <v>10698000</v>
      </c>
      <c r="AY13" s="2">
        <v>10784000</v>
      </c>
      <c r="AZ13" s="2">
        <v>10865000</v>
      </c>
      <c r="BA13" s="2">
        <v>10954000</v>
      </c>
      <c r="BB13" s="2">
        <v>11037000</v>
      </c>
      <c r="BC13" s="2">
        <v>11140000</v>
      </c>
      <c r="BD13" s="2">
        <v>11236000</v>
      </c>
      <c r="BE13" s="2">
        <v>11328000</v>
      </c>
      <c r="BF13" s="2">
        <v>13238000</v>
      </c>
    </row>
    <row r="14" spans="1:58" ht="14.5" customHeight="1" x14ac:dyDescent="0.35">
      <c r="D14" s="131" t="s">
        <v>103</v>
      </c>
      <c r="E14" s="131"/>
      <c r="F14" s="131"/>
      <c r="G14" s="131"/>
      <c r="H14" s="131"/>
      <c r="I14" s="131"/>
      <c r="J14" s="131"/>
      <c r="K14" s="131"/>
    </row>
    <row r="15" spans="1:58" ht="14.5" customHeight="1" x14ac:dyDescent="0.35">
      <c r="D15" s="131"/>
      <c r="E15" s="131"/>
      <c r="F15" s="131"/>
      <c r="G15" s="131"/>
      <c r="H15" s="131"/>
      <c r="I15" s="131"/>
      <c r="J15" s="131"/>
      <c r="K15" s="131"/>
    </row>
    <row r="16" spans="1:58" ht="14.5" customHeight="1" x14ac:dyDescent="0.35">
      <c r="D16" s="3" t="s">
        <v>66</v>
      </c>
      <c r="E16" s="3" t="s">
        <v>67</v>
      </c>
      <c r="F16" s="3" t="s">
        <v>68</v>
      </c>
      <c r="G16" s="3" t="s">
        <v>69</v>
      </c>
      <c r="H16" s="3" t="s">
        <v>70</v>
      </c>
      <c r="I16" s="3" t="s">
        <v>71</v>
      </c>
      <c r="J16" s="3" t="s">
        <v>72</v>
      </c>
      <c r="K16" s="3" t="s">
        <v>73</v>
      </c>
      <c r="L16" s="3" t="s">
        <v>74</v>
      </c>
      <c r="M16" s="3" t="s">
        <v>75</v>
      </c>
      <c r="N16" s="3" t="s">
        <v>76</v>
      </c>
      <c r="O16" s="3" t="s">
        <v>77</v>
      </c>
      <c r="P16" s="3" t="s">
        <v>78</v>
      </c>
      <c r="Q16" s="3" t="s">
        <v>79</v>
      </c>
      <c r="R16" s="3" t="s">
        <v>80</v>
      </c>
      <c r="S16" s="3" t="s">
        <v>81</v>
      </c>
      <c r="T16" s="3" t="s">
        <v>82</v>
      </c>
      <c r="U16" s="3" t="s">
        <v>83</v>
      </c>
      <c r="V16" s="3" t="s">
        <v>84</v>
      </c>
      <c r="W16" s="3" t="s">
        <v>85</v>
      </c>
      <c r="X16" s="3" t="s">
        <v>86</v>
      </c>
      <c r="Y16" s="3" t="s">
        <v>87</v>
      </c>
      <c r="Z16" s="3" t="s">
        <v>88</v>
      </c>
      <c r="AA16" s="3" t="s">
        <v>89</v>
      </c>
      <c r="AB16" s="3" t="s">
        <v>90</v>
      </c>
      <c r="AC16" s="3" t="s">
        <v>91</v>
      </c>
      <c r="AE16" s="3" t="s">
        <v>134</v>
      </c>
      <c r="AF16" s="3" t="s">
        <v>66</v>
      </c>
      <c r="AG16" s="3" t="s">
        <v>129</v>
      </c>
      <c r="AH16" s="3" t="s">
        <v>68</v>
      </c>
      <c r="AI16" s="3" t="s">
        <v>69</v>
      </c>
      <c r="AJ16" s="3" t="s">
        <v>70</v>
      </c>
      <c r="AK16" s="3" t="s">
        <v>71</v>
      </c>
      <c r="AL16" s="3" t="s">
        <v>72</v>
      </c>
      <c r="AM16" s="3" t="s">
        <v>73</v>
      </c>
      <c r="AN16" s="3" t="s">
        <v>74</v>
      </c>
      <c r="AO16" s="3" t="s">
        <v>75</v>
      </c>
      <c r="AP16" s="3" t="s">
        <v>76</v>
      </c>
      <c r="AQ16" s="3" t="s">
        <v>77</v>
      </c>
      <c r="AR16" s="3" t="s">
        <v>78</v>
      </c>
      <c r="AS16" s="3" t="s">
        <v>79</v>
      </c>
      <c r="AT16" s="3" t="s">
        <v>80</v>
      </c>
      <c r="AU16" s="3" t="s">
        <v>81</v>
      </c>
      <c r="AV16" s="3" t="s">
        <v>82</v>
      </c>
      <c r="AW16" s="3" t="s">
        <v>83</v>
      </c>
      <c r="AX16" s="3" t="s">
        <v>84</v>
      </c>
      <c r="AY16" s="3" t="s">
        <v>85</v>
      </c>
      <c r="AZ16" s="3" t="s">
        <v>86</v>
      </c>
      <c r="BA16" s="3" t="s">
        <v>87</v>
      </c>
      <c r="BB16" s="3" t="s">
        <v>88</v>
      </c>
      <c r="BC16" s="3" t="s">
        <v>89</v>
      </c>
      <c r="BD16" s="3" t="s">
        <v>90</v>
      </c>
      <c r="BE16" s="3" t="s">
        <v>91</v>
      </c>
    </row>
    <row r="17" spans="4:57" ht="14.5" customHeight="1" thickBot="1" x14ac:dyDescent="0.4">
      <c r="D17" t="s">
        <v>0</v>
      </c>
      <c r="E17" t="s">
        <v>58</v>
      </c>
      <c r="F17">
        <v>22.53</v>
      </c>
      <c r="G17">
        <v>24.47</v>
      </c>
      <c r="H17">
        <v>25.88</v>
      </c>
      <c r="I17">
        <v>27.64</v>
      </c>
      <c r="J17">
        <v>28.52</v>
      </c>
      <c r="K17">
        <v>30.1</v>
      </c>
      <c r="L17" s="54">
        <v>31.866198000000001</v>
      </c>
      <c r="M17" s="54">
        <v>32.922533999999999</v>
      </c>
      <c r="N17" s="54">
        <v>34.330986000000003</v>
      </c>
      <c r="O17" s="54">
        <v>35.739435999999998</v>
      </c>
      <c r="P17" s="54">
        <v>36.619717999999999</v>
      </c>
      <c r="Q17" s="54">
        <v>38.028170000000003</v>
      </c>
      <c r="R17" s="54">
        <v>39.612676</v>
      </c>
      <c r="S17" s="54">
        <v>40.492958000000002</v>
      </c>
      <c r="T17" s="54">
        <v>41.373238999999998</v>
      </c>
      <c r="U17" s="54">
        <v>42.957746</v>
      </c>
      <c r="V17" s="54">
        <v>43.838025999999999</v>
      </c>
      <c r="W17" s="54">
        <v>46.302816999999997</v>
      </c>
      <c r="X17" s="54">
        <v>47.007043000000003</v>
      </c>
      <c r="Y17" s="54">
        <v>49.119719000000003</v>
      </c>
      <c r="Z17" s="54">
        <v>50.352114</v>
      </c>
      <c r="AA17" s="54">
        <v>53.345070999999997</v>
      </c>
      <c r="AB17" s="54">
        <v>54.753523000000001</v>
      </c>
      <c r="AC17" s="54">
        <v>57.042254999999997</v>
      </c>
      <c r="AE17" s="104">
        <v>2239.3908450704225</v>
      </c>
      <c r="AF17" t="s">
        <v>0</v>
      </c>
      <c r="AG17" s="102" t="s">
        <v>132</v>
      </c>
      <c r="AH17" s="96">
        <f>F6/$AE17</f>
        <v>0.47291021671826627</v>
      </c>
      <c r="AI17" s="96">
        <f t="shared" ref="AI17:BE24" si="8">G6/$AE17</f>
        <v>0.50833098789755138</v>
      </c>
      <c r="AJ17" s="96">
        <f t="shared" si="8"/>
        <v>0.53119898677174227</v>
      </c>
      <c r="AK17" s="96">
        <f t="shared" si="8"/>
        <v>0.55083028426681679</v>
      </c>
      <c r="AL17" s="96">
        <f t="shared" si="8"/>
        <v>0.56988460455952705</v>
      </c>
      <c r="AM17" s="96">
        <f t="shared" si="8"/>
        <v>0.58979735434843794</v>
      </c>
      <c r="AN17" s="96">
        <f t="shared" si="8"/>
        <v>0.60897832817337461</v>
      </c>
      <c r="AO17" s="96">
        <f t="shared" si="8"/>
        <v>0.62711792851111736</v>
      </c>
      <c r="AP17" s="96">
        <f t="shared" si="8"/>
        <v>0.64290740219532783</v>
      </c>
      <c r="AQ17" s="96">
        <f t="shared" si="8"/>
        <v>0.6586405854207712</v>
      </c>
      <c r="AR17" s="96">
        <f t="shared" si="8"/>
        <v>0.6725021108922038</v>
      </c>
      <c r="AS17" s="96">
        <f t="shared" si="8"/>
        <v>0.68412609062763852</v>
      </c>
      <c r="AT17" s="96">
        <f t="shared" si="8"/>
        <v>0.69693216999718555</v>
      </c>
      <c r="AU17" s="96">
        <f t="shared" si="8"/>
        <v>0.70906276386152545</v>
      </c>
      <c r="AV17" s="96">
        <f t="shared" si="8"/>
        <v>0.72207993245144941</v>
      </c>
      <c r="AW17" s="96">
        <f t="shared" si="8"/>
        <v>0.73490008443568822</v>
      </c>
      <c r="AX17" s="96">
        <f t="shared" si="8"/>
        <v>0.74653813678581482</v>
      </c>
      <c r="AY17" s="96">
        <f t="shared" si="8"/>
        <v>0.76076555023923453</v>
      </c>
      <c r="AZ17" s="96">
        <f t="shared" si="8"/>
        <v>0.77274134534196459</v>
      </c>
      <c r="BA17" s="96">
        <f t="shared" si="8"/>
        <v>0.78447790599493383</v>
      </c>
      <c r="BB17" s="96">
        <f t="shared" si="8"/>
        <v>0.79718547706163811</v>
      </c>
      <c r="BC17" s="96">
        <f t="shared" si="8"/>
        <v>0.81073740500985081</v>
      </c>
      <c r="BD17" s="96">
        <f t="shared" si="8"/>
        <v>0.82260061919504646</v>
      </c>
      <c r="BE17" s="96">
        <f t="shared" si="8"/>
        <v>0.83395721925133692</v>
      </c>
    </row>
    <row r="18" spans="4:57" ht="14.5" customHeight="1" thickTop="1" thickBot="1" x14ac:dyDescent="0.4">
      <c r="D18" t="s">
        <v>1</v>
      </c>
      <c r="E18" t="s">
        <v>59</v>
      </c>
      <c r="F18">
        <v>18.690000000000001</v>
      </c>
      <c r="G18">
        <v>19.86</v>
      </c>
      <c r="H18">
        <v>21.2</v>
      </c>
      <c r="I18">
        <v>22.7</v>
      </c>
      <c r="J18">
        <v>23.87</v>
      </c>
      <c r="K18">
        <v>25.7</v>
      </c>
      <c r="L18" s="54">
        <v>30.383970000000001</v>
      </c>
      <c r="M18" s="54">
        <v>48.080137000000001</v>
      </c>
      <c r="N18" s="54">
        <v>54.424045</v>
      </c>
      <c r="O18" s="54">
        <v>58.263779</v>
      </c>
      <c r="P18" s="54">
        <v>61.602674999999998</v>
      </c>
      <c r="Q18" s="54">
        <v>64.440742</v>
      </c>
      <c r="R18" s="54">
        <v>65.943247999999997</v>
      </c>
      <c r="S18" s="54">
        <v>68.614363999999995</v>
      </c>
      <c r="T18" s="54">
        <v>71.285480000000007</v>
      </c>
      <c r="U18" s="54">
        <v>73.288821999999996</v>
      </c>
      <c r="V18" s="54">
        <v>75.959937999999994</v>
      </c>
      <c r="W18" s="54">
        <v>77.963277000000005</v>
      </c>
      <c r="X18" s="54">
        <v>80.300506999999996</v>
      </c>
      <c r="Y18" s="54">
        <v>83.472460999999996</v>
      </c>
      <c r="Z18" s="54">
        <v>86.978306000000003</v>
      </c>
      <c r="AA18" s="54">
        <v>89.816363999999993</v>
      </c>
      <c r="AB18" s="54">
        <v>92.487486000000004</v>
      </c>
      <c r="AC18" s="54">
        <v>94.824717000000007</v>
      </c>
      <c r="AE18" s="104">
        <v>3011.3238731218698</v>
      </c>
      <c r="AF18" t="s">
        <v>1</v>
      </c>
      <c r="AG18" s="103" t="s">
        <v>131</v>
      </c>
      <c r="AH18" s="96">
        <f t="shared" ref="AH18:AH24" si="9">F7/$AE18</f>
        <v>0.25602857993450434</v>
      </c>
      <c r="AI18" s="96">
        <f t="shared" si="8"/>
        <v>0.26907809864046839</v>
      </c>
      <c r="AJ18" s="96">
        <f t="shared" si="8"/>
        <v>0.27934901260295725</v>
      </c>
      <c r="AK18" s="96">
        <f t="shared" si="8"/>
        <v>0.29090999305348814</v>
      </c>
      <c r="AL18" s="96">
        <f t="shared" si="8"/>
        <v>0.30838543217227349</v>
      </c>
      <c r="AM18" s="96">
        <f t="shared" si="8"/>
        <v>0.34988587873375004</v>
      </c>
      <c r="AN18" s="96">
        <f t="shared" si="8"/>
        <v>0.42864939962290366</v>
      </c>
      <c r="AO18" s="96">
        <f t="shared" si="8"/>
        <v>0.53899970229234895</v>
      </c>
      <c r="AP18" s="96">
        <f t="shared" si="8"/>
        <v>0.57106281631437927</v>
      </c>
      <c r="AQ18" s="96">
        <f t="shared" si="8"/>
        <v>0.58912374714696836</v>
      </c>
      <c r="AR18" s="96">
        <f t="shared" si="8"/>
        <v>0.60212364791108453</v>
      </c>
      <c r="AS18" s="96">
        <f t="shared" si="8"/>
        <v>0.61342661506400709</v>
      </c>
      <c r="AT18" s="96">
        <f t="shared" si="8"/>
        <v>0.62378684132182194</v>
      </c>
      <c r="AU18" s="96">
        <f t="shared" si="8"/>
        <v>0.634921107472462</v>
      </c>
      <c r="AV18" s="96">
        <f t="shared" si="8"/>
        <v>0.64692864939962291</v>
      </c>
      <c r="AW18" s="96">
        <f t="shared" si="8"/>
        <v>0.66066289570308623</v>
      </c>
      <c r="AX18" s="96">
        <f t="shared" si="8"/>
        <v>0.67287883298600781</v>
      </c>
      <c r="AY18" s="96">
        <f t="shared" si="8"/>
        <v>0.68908405279349005</v>
      </c>
      <c r="AZ18" s="96">
        <f t="shared" si="8"/>
        <v>0.70437630247097349</v>
      </c>
      <c r="BA18" s="96">
        <f t="shared" si="8"/>
        <v>0.72355859878932227</v>
      </c>
      <c r="BB18" s="96">
        <f t="shared" si="8"/>
        <v>0.73990274883397833</v>
      </c>
      <c r="BC18" s="96">
        <f t="shared" si="8"/>
        <v>0.75573087228341773</v>
      </c>
      <c r="BD18" s="96">
        <f t="shared" si="8"/>
        <v>0.77022923489133666</v>
      </c>
      <c r="BE18" s="96">
        <f t="shared" si="8"/>
        <v>0.78414210578545196</v>
      </c>
    </row>
    <row r="19" spans="4:57" ht="14.5" customHeight="1" thickTop="1" thickBot="1" x14ac:dyDescent="0.4">
      <c r="D19" t="s">
        <v>2</v>
      </c>
      <c r="E19" t="s">
        <v>60</v>
      </c>
      <c r="F19">
        <v>0</v>
      </c>
      <c r="G19">
        <v>0</v>
      </c>
      <c r="H19">
        <v>0</v>
      </c>
      <c r="I19">
        <v>0</v>
      </c>
      <c r="J19">
        <v>0</v>
      </c>
      <c r="K19">
        <v>1.23</v>
      </c>
      <c r="L19" s="54">
        <v>7.0422560000000001</v>
      </c>
      <c r="M19" s="54">
        <v>20.070429000000001</v>
      </c>
      <c r="N19" s="54">
        <v>25.352115000000001</v>
      </c>
      <c r="O19" s="54">
        <v>27.640843</v>
      </c>
      <c r="P19" s="54">
        <v>29.401401</v>
      </c>
      <c r="Q19" s="54">
        <v>30.985903</v>
      </c>
      <c r="R19" s="54">
        <v>31.338017000000001</v>
      </c>
      <c r="S19" s="54">
        <v>32.042242000000002</v>
      </c>
      <c r="T19" s="54">
        <v>32.394351999999998</v>
      </c>
      <c r="U19" s="54">
        <v>33.450690000000002</v>
      </c>
      <c r="V19" s="54">
        <v>34.859138999999999</v>
      </c>
      <c r="W19" s="54">
        <v>35.739421</v>
      </c>
      <c r="X19" s="54">
        <v>37.147872</v>
      </c>
      <c r="Y19" s="54">
        <v>38.908434999999997</v>
      </c>
      <c r="Z19" s="54">
        <v>41.549278000000001</v>
      </c>
      <c r="AA19" s="54">
        <v>44.014063999999998</v>
      </c>
      <c r="AB19" s="54">
        <v>47.887304999999998</v>
      </c>
      <c r="AC19" s="54">
        <v>50.352094000000001</v>
      </c>
      <c r="AE19" s="104">
        <v>3200.2552816901407</v>
      </c>
      <c r="AF19" t="s">
        <v>2</v>
      </c>
      <c r="AG19" s="102" t="s">
        <v>132</v>
      </c>
      <c r="AH19" s="96">
        <f t="shared" si="9"/>
        <v>2.0171449971836536E-2</v>
      </c>
      <c r="AI19" s="96">
        <f t="shared" si="8"/>
        <v>1.5827452911176761E-2</v>
      </c>
      <c r="AJ19" s="96">
        <f t="shared" si="8"/>
        <v>1.6429735668242247E-2</v>
      </c>
      <c r="AK19" s="96">
        <f t="shared" si="8"/>
        <v>2.2081371821861148E-2</v>
      </c>
      <c r="AL19" s="96">
        <f t="shared" si="8"/>
        <v>3.7788106977449533E-2</v>
      </c>
      <c r="AM19" s="96">
        <f t="shared" si="8"/>
        <v>7.6586697491974401E-2</v>
      </c>
      <c r="AN19" s="96">
        <f t="shared" si="8"/>
        <v>0.20289512555391437</v>
      </c>
      <c r="AO19" s="96">
        <f t="shared" si="8"/>
        <v>0.36135893648449047</v>
      </c>
      <c r="AP19" s="96">
        <f t="shared" si="8"/>
        <v>0.40751354012801583</v>
      </c>
      <c r="AQ19" s="96">
        <f t="shared" si="8"/>
        <v>0.43017232890201867</v>
      </c>
      <c r="AR19" s="96">
        <f t="shared" si="8"/>
        <v>0.44461841457410145</v>
      </c>
      <c r="AS19" s="96">
        <f t="shared" si="8"/>
        <v>0.45525356967011321</v>
      </c>
      <c r="AT19" s="96">
        <f t="shared" si="8"/>
        <v>0.46622353520433285</v>
      </c>
      <c r="AU19" s="96">
        <f t="shared" si="8"/>
        <v>0.48203840472673559</v>
      </c>
      <c r="AV19" s="96">
        <f t="shared" si="8"/>
        <v>0.50195962580009845</v>
      </c>
      <c r="AW19" s="96">
        <f t="shared" si="8"/>
        <v>0.52102412604628268</v>
      </c>
      <c r="AX19" s="96">
        <f t="shared" si="8"/>
        <v>0.54178237321516498</v>
      </c>
      <c r="AY19" s="96">
        <f t="shared" si="8"/>
        <v>0.56045297882816347</v>
      </c>
      <c r="AZ19" s="96">
        <f t="shared" si="8"/>
        <v>0.58091580502215667</v>
      </c>
      <c r="BA19" s="96">
        <f t="shared" si="8"/>
        <v>0.6057508616445102</v>
      </c>
      <c r="BB19" s="96">
        <f t="shared" si="8"/>
        <v>0.63258493353028067</v>
      </c>
      <c r="BC19" s="96">
        <f t="shared" si="8"/>
        <v>0.66092565238798617</v>
      </c>
      <c r="BD19" s="96">
        <f t="shared" si="8"/>
        <v>0.68630231413096987</v>
      </c>
      <c r="BE19" s="96">
        <f t="shared" si="8"/>
        <v>0.7099261447562778</v>
      </c>
    </row>
    <row r="20" spans="4:57" ht="14.5" customHeight="1" thickTop="1" thickBot="1" x14ac:dyDescent="0.4">
      <c r="D20" t="s">
        <v>3</v>
      </c>
      <c r="E20" t="s">
        <v>61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 s="54">
        <v>3.0050159999999999</v>
      </c>
      <c r="M20" s="54">
        <v>9.3489210000000007</v>
      </c>
      <c r="N20" s="54">
        <v>12.353923999999999</v>
      </c>
      <c r="O20" s="54">
        <v>13.689477999999999</v>
      </c>
      <c r="P20" s="54">
        <v>15.525872</v>
      </c>
      <c r="Q20" s="54">
        <v>16.694483000000002</v>
      </c>
      <c r="R20" s="54">
        <v>19.031704999999999</v>
      </c>
      <c r="S20" s="54">
        <v>21.035039999999999</v>
      </c>
      <c r="T20" s="54">
        <v>24.206992</v>
      </c>
      <c r="U20" s="54">
        <v>27.879773</v>
      </c>
      <c r="V20" s="54">
        <v>31.719511000000001</v>
      </c>
      <c r="W20" s="54">
        <v>36.227029000000002</v>
      </c>
      <c r="X20" s="54">
        <v>40.901488000000001</v>
      </c>
      <c r="Y20" s="54">
        <v>47.412339000000003</v>
      </c>
      <c r="Z20" s="54">
        <v>56.09348</v>
      </c>
      <c r="AA20" s="54">
        <v>68.447389000000001</v>
      </c>
      <c r="AB20" s="54">
        <v>78.631029999999996</v>
      </c>
      <c r="AC20" s="54">
        <v>87.312174999999996</v>
      </c>
      <c r="AE20" s="104">
        <v>4858.9983305509186</v>
      </c>
      <c r="AF20" t="s">
        <v>3</v>
      </c>
      <c r="AG20" s="103" t="s">
        <v>131</v>
      </c>
      <c r="AH20" s="96">
        <f t="shared" si="9"/>
        <v>3.431728220190651E-2</v>
      </c>
      <c r="AI20" s="96">
        <f t="shared" si="8"/>
        <v>4.523403120307503E-2</v>
      </c>
      <c r="AJ20" s="96">
        <f t="shared" si="8"/>
        <v>6.1421352137330874E-2</v>
      </c>
      <c r="AK20" s="96">
        <f t="shared" si="8"/>
        <v>8.0750307503075019E-2</v>
      </c>
      <c r="AL20" s="96">
        <f t="shared" si="8"/>
        <v>0.11015990159901597</v>
      </c>
      <c r="AM20" s="96">
        <f t="shared" si="8"/>
        <v>0.14958794587945878</v>
      </c>
      <c r="AN20" s="96">
        <f t="shared" si="8"/>
        <v>0.19794587945879455</v>
      </c>
      <c r="AO20" s="96">
        <f t="shared" si="8"/>
        <v>0.2491820418204182</v>
      </c>
      <c r="AP20" s="96">
        <f t="shared" si="8"/>
        <v>0.26619311193111933</v>
      </c>
      <c r="AQ20" s="96">
        <f t="shared" si="8"/>
        <v>0.27635916359163593</v>
      </c>
      <c r="AR20" s="96">
        <f t="shared" si="8"/>
        <v>0.28441574415744153</v>
      </c>
      <c r="AS20" s="96">
        <f t="shared" si="8"/>
        <v>0.2925522755227552</v>
      </c>
      <c r="AT20" s="96">
        <f t="shared" si="8"/>
        <v>0.30101476014760148</v>
      </c>
      <c r="AU20" s="96">
        <f t="shared" si="8"/>
        <v>0.31255227552275516</v>
      </c>
      <c r="AV20" s="96">
        <f t="shared" si="8"/>
        <v>0.3290713407134071</v>
      </c>
      <c r="AW20" s="96">
        <f t="shared" si="8"/>
        <v>0.35247847478474781</v>
      </c>
      <c r="AX20" s="96">
        <f t="shared" si="8"/>
        <v>0.37929274292742926</v>
      </c>
      <c r="AY20" s="96">
        <f t="shared" si="8"/>
        <v>0.41207257072570724</v>
      </c>
      <c r="AZ20" s="96">
        <f t="shared" si="8"/>
        <v>0.44970479704797051</v>
      </c>
      <c r="BA20" s="96">
        <f t="shared" si="8"/>
        <v>0.49383148831488316</v>
      </c>
      <c r="BB20" s="96">
        <f t="shared" si="8"/>
        <v>0.54428659286592862</v>
      </c>
      <c r="BC20" s="96">
        <f t="shared" si="8"/>
        <v>0.60199261992619924</v>
      </c>
      <c r="BD20" s="96">
        <f t="shared" si="8"/>
        <v>0.65965559655596551</v>
      </c>
      <c r="BE20" s="96">
        <f t="shared" si="8"/>
        <v>0.71279212792127922</v>
      </c>
    </row>
    <row r="21" spans="4:57" ht="14.5" customHeight="1" thickTop="1" thickBot="1" x14ac:dyDescent="0.4">
      <c r="D21" t="s">
        <v>4</v>
      </c>
      <c r="E21" t="s">
        <v>62</v>
      </c>
      <c r="F21">
        <v>0</v>
      </c>
      <c r="G21">
        <v>0</v>
      </c>
      <c r="H21">
        <v>0</v>
      </c>
      <c r="I21">
        <v>0</v>
      </c>
      <c r="J21">
        <v>0</v>
      </c>
      <c r="K21">
        <v>0.88</v>
      </c>
      <c r="L21" s="54">
        <v>6.6901289999999998</v>
      </c>
      <c r="M21" s="54">
        <v>10.387308000000001</v>
      </c>
      <c r="N21" s="54">
        <v>11.619702999999999</v>
      </c>
      <c r="O21" s="54">
        <v>12.499981999999999</v>
      </c>
      <c r="P21" s="54">
        <v>12.852093999999999</v>
      </c>
      <c r="Q21" s="54">
        <v>13.732374</v>
      </c>
      <c r="R21" s="54">
        <v>15.140825</v>
      </c>
      <c r="S21" s="54">
        <v>16.373221000000001</v>
      </c>
      <c r="T21" s="54">
        <v>17.605616999999999</v>
      </c>
      <c r="U21" s="54">
        <v>19.190124000000001</v>
      </c>
      <c r="V21" s="54">
        <v>21.126743999999999</v>
      </c>
      <c r="W21" s="54">
        <v>23.591535</v>
      </c>
      <c r="X21" s="54">
        <v>25.880269999999999</v>
      </c>
      <c r="Y21" s="54">
        <v>28.345061999999999</v>
      </c>
      <c r="Z21" s="54">
        <v>31.33802</v>
      </c>
      <c r="AA21" s="54">
        <v>34.859152000000002</v>
      </c>
      <c r="AB21" s="54">
        <v>40.140846000000003</v>
      </c>
      <c r="AC21" s="54">
        <v>45.774653999999998</v>
      </c>
      <c r="AE21" s="104">
        <v>5598.7922535211264</v>
      </c>
      <c r="AF21" t="s">
        <v>4</v>
      </c>
      <c r="AG21" s="102" t="s">
        <v>132</v>
      </c>
      <c r="AH21" s="96">
        <f t="shared" si="9"/>
        <v>5.5822002509850277E-3</v>
      </c>
      <c r="AI21" s="96">
        <f t="shared" si="8"/>
        <v>4.7680858933355844E-3</v>
      </c>
      <c r="AJ21" s="96">
        <f t="shared" si="8"/>
        <v>8.3593635227400664E-3</v>
      </c>
      <c r="AK21" s="96">
        <f t="shared" si="8"/>
        <v>1.4699258475233592E-2</v>
      </c>
      <c r="AL21" s="96">
        <f t="shared" si="8"/>
        <v>4.0789112779410108E-2</v>
      </c>
      <c r="AM21" s="96">
        <f t="shared" si="8"/>
        <v>0.12805921422942701</v>
      </c>
      <c r="AN21" s="96">
        <f t="shared" si="8"/>
        <v>0.22895418214567154</v>
      </c>
      <c r="AO21" s="96">
        <f t="shared" si="8"/>
        <v>0.25794213666554094</v>
      </c>
      <c r="AP21" s="96">
        <f t="shared" si="8"/>
        <v>0.26653720589890806</v>
      </c>
      <c r="AQ21" s="96">
        <f t="shared" si="8"/>
        <v>0.27333671057075315</v>
      </c>
      <c r="AR21" s="96">
        <f t="shared" si="8"/>
        <v>0.28333333333333333</v>
      </c>
      <c r="AS21" s="96">
        <f t="shared" si="8"/>
        <v>0.29253067657322979</v>
      </c>
      <c r="AT21" s="96">
        <f t="shared" si="8"/>
        <v>0.30294945401328383</v>
      </c>
      <c r="AU21" s="96">
        <f t="shared" si="8"/>
        <v>0.31419565462118654</v>
      </c>
      <c r="AV21" s="96">
        <f t="shared" si="8"/>
        <v>0.32795226837780034</v>
      </c>
      <c r="AW21" s="96">
        <f t="shared" si="8"/>
        <v>0.34680851063829787</v>
      </c>
      <c r="AX21" s="96">
        <f t="shared" si="8"/>
        <v>0.37001576044129236</v>
      </c>
      <c r="AY21" s="96">
        <f t="shared" si="8"/>
        <v>0.39580659687042669</v>
      </c>
      <c r="AZ21" s="96">
        <f t="shared" si="8"/>
        <v>0.42384329618372174</v>
      </c>
      <c r="BA21" s="96">
        <f t="shared" si="8"/>
        <v>0.45877518856242261</v>
      </c>
      <c r="BB21" s="96">
        <f t="shared" si="8"/>
        <v>0.49805245975458745</v>
      </c>
      <c r="BC21" s="96">
        <f t="shared" si="8"/>
        <v>0.54363953619272776</v>
      </c>
      <c r="BD21" s="96">
        <f t="shared" si="8"/>
        <v>0.59743329956095914</v>
      </c>
      <c r="BE21" s="96">
        <f t="shared" si="8"/>
        <v>0.65799842395587083</v>
      </c>
    </row>
    <row r="22" spans="4:57" ht="14.5" customHeight="1" thickTop="1" thickBot="1" x14ac:dyDescent="0.4">
      <c r="D22" t="s">
        <v>5</v>
      </c>
      <c r="E22" t="s">
        <v>64</v>
      </c>
      <c r="F22">
        <v>0</v>
      </c>
      <c r="G22">
        <v>0</v>
      </c>
      <c r="H22">
        <v>0</v>
      </c>
      <c r="I22">
        <v>0</v>
      </c>
      <c r="J22">
        <v>1</v>
      </c>
      <c r="K22">
        <v>4.84</v>
      </c>
      <c r="L22" s="54">
        <v>21.035055</v>
      </c>
      <c r="M22" s="54">
        <v>37.395656000000002</v>
      </c>
      <c r="N22" s="54">
        <v>43.238725000000002</v>
      </c>
      <c r="O22" s="54">
        <v>46.076791</v>
      </c>
      <c r="P22" s="54">
        <v>48.247076999999997</v>
      </c>
      <c r="Q22" s="54">
        <v>49.749581999999997</v>
      </c>
      <c r="R22" s="54">
        <v>51.419029000000002</v>
      </c>
      <c r="S22" s="54">
        <v>54.590985000000003</v>
      </c>
      <c r="T22" s="54">
        <v>55.425708</v>
      </c>
      <c r="U22" s="54">
        <v>58.096829</v>
      </c>
      <c r="V22" s="54">
        <v>60.767944999999997</v>
      </c>
      <c r="W22" s="54">
        <v>63.439062999999997</v>
      </c>
      <c r="X22" s="54">
        <v>67.278797999999995</v>
      </c>
      <c r="Y22" s="54">
        <v>70.951584999999994</v>
      </c>
      <c r="Z22" s="54">
        <v>75.459092999999996</v>
      </c>
      <c r="AA22" s="54">
        <v>79.966607999999994</v>
      </c>
      <c r="AB22" s="54">
        <v>82.971620000000001</v>
      </c>
      <c r="AC22" s="54">
        <v>86.143576999999993</v>
      </c>
      <c r="AE22" s="104">
        <v>5795.8347245409013</v>
      </c>
      <c r="AF22" t="s">
        <v>5</v>
      </c>
      <c r="AG22" s="103" t="s">
        <v>131</v>
      </c>
      <c r="AH22" s="96">
        <f t="shared" si="9"/>
        <v>2.1148078492755865E-2</v>
      </c>
      <c r="AI22" s="96">
        <f t="shared" si="8"/>
        <v>2.1387559088321736E-2</v>
      </c>
      <c r="AJ22" s="96">
        <f t="shared" si="8"/>
        <v>2.5648893390100541E-2</v>
      </c>
      <c r="AK22" s="96">
        <f t="shared" si="8"/>
        <v>4.2430785074916218E-2</v>
      </c>
      <c r="AL22" s="96">
        <f t="shared" si="8"/>
        <v>8.9791183294663582E-2</v>
      </c>
      <c r="AM22" s="96">
        <f t="shared" si="8"/>
        <v>0.22449084815674147</v>
      </c>
      <c r="AN22" s="96">
        <f t="shared" si="8"/>
        <v>0.3521165248775458</v>
      </c>
      <c r="AO22" s="96">
        <f t="shared" si="8"/>
        <v>0.40911575148234086</v>
      </c>
      <c r="AP22" s="96">
        <f t="shared" si="8"/>
        <v>0.42667697860273268</v>
      </c>
      <c r="AQ22" s="96">
        <f t="shared" si="8"/>
        <v>0.43450889404485693</v>
      </c>
      <c r="AR22" s="96">
        <f t="shared" si="8"/>
        <v>0.44193864398040739</v>
      </c>
      <c r="AS22" s="96">
        <f t="shared" si="8"/>
        <v>0.44878061356019594</v>
      </c>
      <c r="AT22" s="96">
        <f t="shared" si="8"/>
        <v>0.45606084042278933</v>
      </c>
      <c r="AU22" s="96">
        <f t="shared" si="8"/>
        <v>0.46412477442639855</v>
      </c>
      <c r="AV22" s="96">
        <f t="shared" si="8"/>
        <v>0.47327146171693735</v>
      </c>
      <c r="AW22" s="96">
        <f t="shared" si="8"/>
        <v>0.48301624129930398</v>
      </c>
      <c r="AX22" s="96">
        <f t="shared" si="8"/>
        <v>0.49307553493168343</v>
      </c>
      <c r="AY22" s="96">
        <f t="shared" si="8"/>
        <v>0.50500128899200825</v>
      </c>
      <c r="AZ22" s="96">
        <f t="shared" si="8"/>
        <v>0.51946377932456822</v>
      </c>
      <c r="BA22" s="96">
        <f t="shared" si="8"/>
        <v>0.53627223511214239</v>
      </c>
      <c r="BB22" s="96">
        <f t="shared" si="8"/>
        <v>0.55648362980149535</v>
      </c>
      <c r="BC22" s="96">
        <f t="shared" si="8"/>
        <v>0.57963392626965715</v>
      </c>
      <c r="BD22" s="96">
        <f t="shared" si="8"/>
        <v>0.60453725186903839</v>
      </c>
      <c r="BE22" s="96">
        <f t="shared" si="8"/>
        <v>0.63222480020623872</v>
      </c>
    </row>
    <row r="23" spans="4:57" ht="14.5" customHeight="1" thickTop="1" thickBot="1" x14ac:dyDescent="0.4">
      <c r="D23" t="s">
        <v>6</v>
      </c>
      <c r="E23" t="s">
        <v>63</v>
      </c>
      <c r="F23">
        <v>0</v>
      </c>
      <c r="G23">
        <v>0.52</v>
      </c>
      <c r="H23">
        <v>1.23</v>
      </c>
      <c r="I23">
        <v>3.34</v>
      </c>
      <c r="J23">
        <v>7.21</v>
      </c>
      <c r="K23">
        <v>15.66</v>
      </c>
      <c r="L23" s="54">
        <v>27.992957000000001</v>
      </c>
      <c r="M23" s="54">
        <v>41.021127</v>
      </c>
      <c r="N23" s="54">
        <v>47.887324</v>
      </c>
      <c r="O23" s="54">
        <v>52.816899999999997</v>
      </c>
      <c r="P23" s="54">
        <v>58.098591999999996</v>
      </c>
      <c r="Q23" s="54">
        <v>60.739437000000002</v>
      </c>
      <c r="R23" s="54">
        <v>63.908451999999997</v>
      </c>
      <c r="S23" s="54">
        <v>66.373238999999998</v>
      </c>
      <c r="T23" s="54">
        <v>68.309858000000006</v>
      </c>
      <c r="U23" s="54">
        <v>70.774648999999997</v>
      </c>
      <c r="V23" s="54">
        <v>72.183098999999999</v>
      </c>
      <c r="W23" s="54">
        <v>74.471832000000006</v>
      </c>
      <c r="X23" s="54">
        <v>76.584508</v>
      </c>
      <c r="Y23" s="54">
        <v>78.345072999999999</v>
      </c>
      <c r="Z23" s="54">
        <v>80.985917999999998</v>
      </c>
      <c r="AA23" s="54">
        <v>81.514084999999994</v>
      </c>
      <c r="AB23" s="54">
        <v>83.450705999999997</v>
      </c>
      <c r="AC23" s="54">
        <v>85.035212999999999</v>
      </c>
      <c r="AE23" s="104">
        <v>4690.8714788732395</v>
      </c>
      <c r="AF23" t="s">
        <v>6</v>
      </c>
      <c r="AG23" s="102" t="s">
        <v>132</v>
      </c>
      <c r="AH23" s="96">
        <f t="shared" si="9"/>
        <v>5.5002844087739339E-2</v>
      </c>
      <c r="AI23" s="96">
        <f t="shared" si="8"/>
        <v>6.0698034688747057E-2</v>
      </c>
      <c r="AJ23" s="96">
        <f t="shared" si="8"/>
        <v>7.472623446422573E-2</v>
      </c>
      <c r="AK23" s="96">
        <f t="shared" si="8"/>
        <v>0.10775277124622103</v>
      </c>
      <c r="AL23" s="96">
        <f t="shared" si="8"/>
        <v>0.18663755458515285</v>
      </c>
      <c r="AM23" s="96">
        <f t="shared" si="8"/>
        <v>0.34696674504534769</v>
      </c>
      <c r="AN23" s="96">
        <f t="shared" si="8"/>
        <v>0.53802485723883098</v>
      </c>
      <c r="AO23" s="96">
        <f t="shared" si="8"/>
        <v>0.65033926771918038</v>
      </c>
      <c r="AP23" s="96">
        <f t="shared" si="8"/>
        <v>0.69136714813570699</v>
      </c>
      <c r="AQ23" s="96">
        <f t="shared" si="8"/>
        <v>0.70722203560631502</v>
      </c>
      <c r="AR23" s="96">
        <f t="shared" si="8"/>
        <v>0.71588847833389313</v>
      </c>
      <c r="AS23" s="96">
        <f t="shared" si="8"/>
        <v>0.72260665099093047</v>
      </c>
      <c r="AT23" s="96">
        <f t="shared" si="8"/>
        <v>0.72690628149143433</v>
      </c>
      <c r="AU23" s="96">
        <f t="shared" si="8"/>
        <v>0.7320792744373531</v>
      </c>
      <c r="AV23" s="96">
        <f t="shared" si="8"/>
        <v>0.73658045011756801</v>
      </c>
      <c r="AW23" s="96">
        <f t="shared" si="8"/>
        <v>0.73953644608666447</v>
      </c>
      <c r="AX23" s="96">
        <f t="shared" si="8"/>
        <v>0.74464225730601274</v>
      </c>
      <c r="AY23" s="96">
        <f t="shared" si="8"/>
        <v>0.74900906953308699</v>
      </c>
      <c r="AZ23" s="96">
        <f t="shared" si="8"/>
        <v>0.75391333557272422</v>
      </c>
      <c r="BA23" s="96">
        <f t="shared" si="8"/>
        <v>0.75807860262008731</v>
      </c>
      <c r="BB23" s="96">
        <f t="shared" si="8"/>
        <v>0.76305005038629492</v>
      </c>
      <c r="BC23" s="96">
        <f t="shared" si="8"/>
        <v>0.76949949613705071</v>
      </c>
      <c r="BD23" s="96">
        <f t="shared" si="8"/>
        <v>0.77561303325495456</v>
      </c>
      <c r="BE23" s="96">
        <f t="shared" si="8"/>
        <v>0.7832717500839772</v>
      </c>
    </row>
    <row r="24" spans="4:57" ht="14.5" customHeight="1" thickTop="1" thickBot="1" x14ac:dyDescent="0.4">
      <c r="D24" t="s">
        <v>7</v>
      </c>
      <c r="E24" t="s">
        <v>65</v>
      </c>
      <c r="F24">
        <v>22.87</v>
      </c>
      <c r="G24">
        <v>25.54</v>
      </c>
      <c r="H24">
        <v>26.87</v>
      </c>
      <c r="I24">
        <v>30.05</v>
      </c>
      <c r="J24">
        <v>33.72</v>
      </c>
      <c r="K24">
        <v>41.07</v>
      </c>
      <c r="L24" s="54">
        <v>56.594324</v>
      </c>
      <c r="M24" s="54">
        <v>70.617694999999998</v>
      </c>
      <c r="N24" s="54">
        <v>83.305508000000003</v>
      </c>
      <c r="O24" s="54">
        <v>89.649416000000002</v>
      </c>
      <c r="P24" s="54">
        <v>92.487478999999993</v>
      </c>
      <c r="Q24" s="54">
        <v>93.489148</v>
      </c>
      <c r="R24" s="54">
        <v>95.993322000000006</v>
      </c>
      <c r="S24" s="54">
        <v>96.828046999999998</v>
      </c>
      <c r="T24" s="54">
        <v>97.328880999999996</v>
      </c>
      <c r="U24" s="54">
        <v>97.495827000000006</v>
      </c>
      <c r="V24" s="54">
        <v>97.829716000000005</v>
      </c>
      <c r="W24" s="54">
        <v>98.163605000000004</v>
      </c>
      <c r="X24" s="54">
        <v>98.163606000000001</v>
      </c>
      <c r="Y24" s="54">
        <v>98.497495999999998</v>
      </c>
      <c r="Z24" s="54">
        <v>98.831384999999997</v>
      </c>
      <c r="AA24" s="54">
        <v>99.165276000000006</v>
      </c>
      <c r="AB24" s="54">
        <v>99.332220000000007</v>
      </c>
      <c r="AC24" s="54">
        <v>99.666110000000003</v>
      </c>
      <c r="AE24" s="104">
        <v>3955.9298831385645</v>
      </c>
      <c r="AF24" t="s">
        <v>7</v>
      </c>
      <c r="AG24" s="103" t="s">
        <v>131</v>
      </c>
      <c r="AH24" s="96">
        <f t="shared" si="9"/>
        <v>0.28948481643752838</v>
      </c>
      <c r="AI24" s="96">
        <f t="shared" si="8"/>
        <v>0.30722163468801933</v>
      </c>
      <c r="AJ24" s="96">
        <f t="shared" si="8"/>
        <v>0.32817646170116332</v>
      </c>
      <c r="AK24" s="96">
        <f t="shared" si="8"/>
        <v>0.36346124792264695</v>
      </c>
      <c r="AL24" s="96">
        <f t="shared" si="8"/>
        <v>0.42636349901797849</v>
      </c>
      <c r="AM24" s="96">
        <f t="shared" si="8"/>
        <v>0.53335851337059981</v>
      </c>
      <c r="AN24" s="96">
        <f t="shared" si="8"/>
        <v>0.6458679558845748</v>
      </c>
      <c r="AO24" s="96">
        <f t="shared" si="8"/>
        <v>0.71616558392506413</v>
      </c>
      <c r="AP24" s="96">
        <f t="shared" si="8"/>
        <v>0.74582263181749497</v>
      </c>
      <c r="AQ24" s="96">
        <f t="shared" si="8"/>
        <v>0.76031122526061345</v>
      </c>
      <c r="AR24" s="96">
        <f t="shared" si="8"/>
        <v>0.76914941834113915</v>
      </c>
      <c r="AS24" s="96">
        <f t="shared" si="8"/>
        <v>0.77670342952107563</v>
      </c>
      <c r="AT24" s="96">
        <f t="shared" si="8"/>
        <v>0.78350203958301856</v>
      </c>
      <c r="AU24" s="96">
        <f t="shared" si="8"/>
        <v>0.78901646774437229</v>
      </c>
      <c r="AV24" s="96">
        <f t="shared" si="8"/>
        <v>0.79543737724731833</v>
      </c>
      <c r="AW24" s="96">
        <f t="shared" si="8"/>
        <v>0.8012539658558695</v>
      </c>
      <c r="AX24" s="96">
        <f t="shared" si="8"/>
        <v>0.80812811602961165</v>
      </c>
      <c r="AY24" s="96">
        <f t="shared" si="8"/>
        <v>0.81462456564435703</v>
      </c>
      <c r="AZ24" s="96">
        <f t="shared" si="8"/>
        <v>0.82074331470010575</v>
      </c>
      <c r="BA24" s="96">
        <f t="shared" si="8"/>
        <v>0.82746638465024913</v>
      </c>
      <c r="BB24" s="96">
        <f t="shared" si="8"/>
        <v>0.83373621392959651</v>
      </c>
      <c r="BC24" s="96">
        <f t="shared" si="8"/>
        <v>0.84151684544493111</v>
      </c>
      <c r="BD24" s="96">
        <f t="shared" si="8"/>
        <v>0.84876869617767037</v>
      </c>
      <c r="BE24" s="96">
        <f t="shared" si="8"/>
        <v>0.85571838646321197</v>
      </c>
    </row>
    <row r="25" spans="4:57" ht="36" customHeight="1" thickTop="1" x14ac:dyDescent="0.35"/>
    <row r="26" spans="4:57" ht="14.5" customHeight="1" thickBot="1" x14ac:dyDescent="0.4">
      <c r="D26" s="132" t="s">
        <v>101</v>
      </c>
      <c r="E26" s="132"/>
      <c r="F26" s="132"/>
      <c r="G26" s="132"/>
      <c r="H26" s="132"/>
      <c r="I26" s="132"/>
      <c r="J26" s="132"/>
      <c r="K26" s="132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E26" s="104">
        <f>annill_max!C19</f>
        <v>2855.8872580645166</v>
      </c>
    </row>
    <row r="27" spans="4:57" ht="14.5" customHeight="1" thickTop="1" thickBot="1" x14ac:dyDescent="0.4">
      <c r="D27" s="132"/>
      <c r="E27" s="132"/>
      <c r="F27" s="132"/>
      <c r="G27" s="132"/>
      <c r="H27" s="132"/>
      <c r="I27" s="132"/>
      <c r="J27" s="132"/>
      <c r="K27" s="132"/>
      <c r="AE27" s="104">
        <f>annill_max!C12</f>
        <v>4685.5140845070428</v>
      </c>
    </row>
    <row r="28" spans="4:57" ht="14.5" customHeight="1" thickTop="1" thickBot="1" x14ac:dyDescent="0.4">
      <c r="D28" s="131" t="s">
        <v>102</v>
      </c>
      <c r="E28" s="131"/>
      <c r="F28" s="131"/>
      <c r="G28" s="131"/>
      <c r="H28" s="131"/>
      <c r="I28" s="131"/>
      <c r="J28" s="131"/>
      <c r="K28" s="131"/>
      <c r="AE28" s="104">
        <f>annill_max!C21</f>
        <v>5870.3338709677419</v>
      </c>
    </row>
    <row r="29" spans="4:57" ht="15.5" thickTop="1" thickBot="1" x14ac:dyDescent="0.4">
      <c r="D29" s="131"/>
      <c r="E29" s="131"/>
      <c r="F29" s="131"/>
      <c r="G29" s="131"/>
      <c r="H29" s="131"/>
      <c r="I29" s="131"/>
      <c r="J29" s="131"/>
      <c r="K29" s="131"/>
      <c r="AE29" s="104">
        <f>annill_max!C14</f>
        <v>6679.0950704225352</v>
      </c>
    </row>
    <row r="30" spans="4:57" ht="14.5" customHeight="1" thickTop="1" thickBot="1" x14ac:dyDescent="0.4">
      <c r="D30" s="3" t="s">
        <v>66</v>
      </c>
      <c r="E30" s="3" t="s">
        <v>67</v>
      </c>
      <c r="F30" s="3" t="s">
        <v>68</v>
      </c>
      <c r="G30" s="3" t="s">
        <v>69</v>
      </c>
      <c r="H30" s="3" t="s">
        <v>70</v>
      </c>
      <c r="I30" s="3" t="s">
        <v>71</v>
      </c>
      <c r="J30" s="3" t="s">
        <v>72</v>
      </c>
      <c r="K30" s="3" t="s">
        <v>73</v>
      </c>
      <c r="L30" s="3" t="s">
        <v>74</v>
      </c>
      <c r="M30" s="3" t="s">
        <v>75</v>
      </c>
      <c r="N30" s="3" t="s">
        <v>76</v>
      </c>
      <c r="O30" s="3" t="s">
        <v>77</v>
      </c>
      <c r="P30" s="3" t="s">
        <v>78</v>
      </c>
      <c r="Q30" s="3" t="s">
        <v>79</v>
      </c>
      <c r="R30" s="3" t="s">
        <v>80</v>
      </c>
      <c r="S30" s="3" t="s">
        <v>81</v>
      </c>
      <c r="T30" s="3" t="s">
        <v>82</v>
      </c>
      <c r="U30" s="3" t="s">
        <v>83</v>
      </c>
      <c r="V30" s="3" t="s">
        <v>84</v>
      </c>
      <c r="W30" s="3" t="s">
        <v>85</v>
      </c>
      <c r="X30" s="3" t="s">
        <v>86</v>
      </c>
      <c r="Y30" s="3" t="s">
        <v>87</v>
      </c>
      <c r="Z30" s="3" t="s">
        <v>88</v>
      </c>
      <c r="AA30" s="3" t="s">
        <v>89</v>
      </c>
      <c r="AB30" s="3" t="s">
        <v>90</v>
      </c>
      <c r="AC30" s="3" t="s">
        <v>91</v>
      </c>
      <c r="AE30" s="104">
        <f>annill_max!C23</f>
        <v>6215.3419354838707</v>
      </c>
    </row>
    <row r="31" spans="4:57" ht="14.5" customHeight="1" thickTop="1" thickBot="1" x14ac:dyDescent="0.4">
      <c r="D31" t="s">
        <v>0</v>
      </c>
      <c r="E31" t="s">
        <v>58</v>
      </c>
      <c r="F31" s="54">
        <v>0.93880399999999997</v>
      </c>
      <c r="G31" s="54">
        <v>1.0237890000000001</v>
      </c>
      <c r="H31" s="54">
        <v>1.063105</v>
      </c>
      <c r="I31" s="54">
        <v>1.115075</v>
      </c>
      <c r="J31" s="54">
        <v>1.166998</v>
      </c>
      <c r="K31" s="54">
        <v>1.2178260000000001</v>
      </c>
      <c r="L31" s="54">
        <v>1.2569429999999999</v>
      </c>
      <c r="M31" s="54">
        <v>1.3008839999999999</v>
      </c>
      <c r="N31" s="54">
        <v>1.329126</v>
      </c>
      <c r="O31" s="54">
        <v>1.3601319999999999</v>
      </c>
      <c r="P31" s="54">
        <v>1.3962650000000001</v>
      </c>
      <c r="Q31" s="54">
        <v>1.435935</v>
      </c>
      <c r="R31" s="54">
        <v>1.4721059999999999</v>
      </c>
      <c r="S31" s="54">
        <v>1.50586</v>
      </c>
      <c r="T31" s="54">
        <v>1.5511459999999999</v>
      </c>
      <c r="U31" s="54">
        <v>1.5855399999999999</v>
      </c>
      <c r="V31" s="54">
        <v>1.629216</v>
      </c>
      <c r="W31" s="54">
        <v>1.654191</v>
      </c>
      <c r="X31" s="54">
        <v>1.672174</v>
      </c>
      <c r="Y31" s="54">
        <v>1.7220899999999999</v>
      </c>
      <c r="Z31" s="54">
        <v>1.7497640000000001</v>
      </c>
      <c r="AA31" s="54">
        <v>1.787944</v>
      </c>
      <c r="AB31" s="54">
        <v>1.8148470000000001</v>
      </c>
      <c r="AC31" s="54">
        <v>1.8348690000000001</v>
      </c>
      <c r="AE31" s="104">
        <f>annill_max!C16</f>
        <v>4850.3327464788736</v>
      </c>
    </row>
    <row r="32" spans="4:57" ht="14.5" customHeight="1" thickTop="1" thickBot="1" x14ac:dyDescent="0.4">
      <c r="D32" t="s">
        <v>1</v>
      </c>
      <c r="E32" t="s">
        <v>59</v>
      </c>
      <c r="F32" s="54">
        <v>0.67446600000000001</v>
      </c>
      <c r="G32" s="54">
        <v>0.70747099999999996</v>
      </c>
      <c r="H32" s="54">
        <v>0.73697400000000002</v>
      </c>
      <c r="I32" s="54">
        <v>0.77490999999999999</v>
      </c>
      <c r="J32" s="54">
        <v>0.83792599999999995</v>
      </c>
      <c r="K32" s="54">
        <v>0.95513000000000003</v>
      </c>
      <c r="L32" s="54">
        <v>1.191551</v>
      </c>
      <c r="M32" s="54">
        <v>1.411508</v>
      </c>
      <c r="N32" s="54">
        <v>1.459381</v>
      </c>
      <c r="O32" s="54">
        <v>1.4847919999999999</v>
      </c>
      <c r="P32" s="54">
        <v>1.513018</v>
      </c>
      <c r="Q32" s="54">
        <v>1.538141</v>
      </c>
      <c r="R32" s="54">
        <v>1.5702750000000001</v>
      </c>
      <c r="S32" s="54">
        <v>1.6030549999999999</v>
      </c>
      <c r="T32" s="54">
        <v>1.6211169999999999</v>
      </c>
      <c r="U32" s="54">
        <v>1.6612389999999999</v>
      </c>
      <c r="V32" s="54">
        <v>1.6963630000000001</v>
      </c>
      <c r="W32" s="54">
        <v>1.722235</v>
      </c>
      <c r="X32" s="54">
        <v>1.757412</v>
      </c>
      <c r="Y32" s="54">
        <v>1.791129</v>
      </c>
      <c r="Z32" s="54">
        <v>1.8326119999999999</v>
      </c>
      <c r="AA32" s="54">
        <v>1.855472</v>
      </c>
      <c r="AB32" s="54">
        <v>1.8947309999999999</v>
      </c>
      <c r="AC32" s="54">
        <v>1.925692</v>
      </c>
      <c r="AE32" s="104">
        <f>annill_max!C25</f>
        <v>2986.1241935483868</v>
      </c>
    </row>
    <row r="33" spans="4:57" ht="14.5" customHeight="1" thickTop="1" thickBot="1" x14ac:dyDescent="0.4">
      <c r="D33" t="s">
        <v>2</v>
      </c>
      <c r="E33" t="s">
        <v>60</v>
      </c>
      <c r="F33" s="54">
        <v>4.3680000000000004E-3</v>
      </c>
      <c r="G33" s="54">
        <v>4.4429999999999999E-3</v>
      </c>
      <c r="H33" s="54">
        <v>8.5599999999999999E-3</v>
      </c>
      <c r="I33" s="54">
        <v>3.2615999999999999E-2</v>
      </c>
      <c r="J33" s="54">
        <v>9.9408999999999997E-2</v>
      </c>
      <c r="K33" s="54">
        <v>0.25612000000000001</v>
      </c>
      <c r="L33" s="54">
        <v>0.60994400000000004</v>
      </c>
      <c r="M33" s="54">
        <v>0.99534</v>
      </c>
      <c r="N33" s="54">
        <v>1.0448930000000001</v>
      </c>
      <c r="O33" s="54">
        <v>1.060373</v>
      </c>
      <c r="P33" s="54">
        <v>1.084476</v>
      </c>
      <c r="Q33" s="54">
        <v>1.100535</v>
      </c>
      <c r="R33" s="54">
        <v>1.1204369999999999</v>
      </c>
      <c r="S33" s="54">
        <v>1.14913</v>
      </c>
      <c r="T33" s="54">
        <v>1.177716</v>
      </c>
      <c r="U33" s="54">
        <v>1.203597</v>
      </c>
      <c r="V33" s="54">
        <v>1.2341519999999999</v>
      </c>
      <c r="W33" s="54">
        <v>1.2729809999999999</v>
      </c>
      <c r="X33" s="54">
        <v>1.31016</v>
      </c>
      <c r="Y33" s="54">
        <v>1.357534</v>
      </c>
      <c r="Z33" s="54">
        <v>1.4238550000000001</v>
      </c>
      <c r="AA33" s="54">
        <v>1.4713069999999999</v>
      </c>
      <c r="AB33" s="54">
        <v>1.521741</v>
      </c>
      <c r="AC33" s="54">
        <v>1.5627690000000001</v>
      </c>
      <c r="AE33" s="104">
        <f>annill_max!C18</f>
        <v>2460.383870967742</v>
      </c>
    </row>
    <row r="34" spans="4:57" ht="14.5" customHeight="1" thickTop="1" x14ac:dyDescent="0.35">
      <c r="D34" t="s">
        <v>3</v>
      </c>
      <c r="E34" t="s">
        <v>61</v>
      </c>
      <c r="F34" s="54">
        <v>4.1442E-2</v>
      </c>
      <c r="G34" s="54">
        <v>7.2406999999999999E-2</v>
      </c>
      <c r="H34" s="54">
        <v>9.9348000000000006E-2</v>
      </c>
      <c r="I34" s="54">
        <v>0.13752300000000001</v>
      </c>
      <c r="J34" s="54">
        <v>0.20627899999999999</v>
      </c>
      <c r="K34" s="54">
        <v>0.327318</v>
      </c>
      <c r="L34" s="54">
        <v>0.50889700000000004</v>
      </c>
      <c r="M34" s="54">
        <v>0.68378499999999998</v>
      </c>
      <c r="N34" s="54">
        <v>0.70646799999999998</v>
      </c>
      <c r="O34" s="54">
        <v>0.715256</v>
      </c>
      <c r="P34" s="54">
        <v>0.72985</v>
      </c>
      <c r="Q34" s="54">
        <v>0.74679200000000001</v>
      </c>
      <c r="R34" s="54">
        <v>0.77036199999999999</v>
      </c>
      <c r="S34" s="54">
        <v>0.79328799999999999</v>
      </c>
      <c r="T34" s="54">
        <v>0.82848999999999995</v>
      </c>
      <c r="U34" s="54">
        <v>0.87289700000000003</v>
      </c>
      <c r="V34" s="54">
        <v>0.92186999999999997</v>
      </c>
      <c r="W34" s="54">
        <v>0.99289000000000005</v>
      </c>
      <c r="X34" s="54">
        <v>1.07307</v>
      </c>
      <c r="Y34" s="54">
        <v>1.181081</v>
      </c>
      <c r="Z34" s="54">
        <v>1.2938719999999999</v>
      </c>
      <c r="AA34" s="54">
        <v>1.4262969999999999</v>
      </c>
      <c r="AB34" s="54">
        <v>1.5476730000000001</v>
      </c>
      <c r="AC34" s="54">
        <v>1.6567890000000001</v>
      </c>
      <c r="AI34" s="54"/>
      <c r="BD34" s="54"/>
    </row>
    <row r="35" spans="4:57" ht="14.5" customHeight="1" x14ac:dyDescent="0.35">
      <c r="D35" t="s">
        <v>4</v>
      </c>
      <c r="E35" t="s">
        <v>62</v>
      </c>
      <c r="F35" s="54">
        <v>4.2999999999999999E-4</v>
      </c>
      <c r="G35" s="54">
        <v>2.679E-3</v>
      </c>
      <c r="H35" s="54">
        <v>8.9720000000000008E-3</v>
      </c>
      <c r="I35" s="54">
        <v>2.4740000000000002E-2</v>
      </c>
      <c r="J35" s="54">
        <v>7.6094999999999996E-2</v>
      </c>
      <c r="K35" s="54">
        <v>0.26166899999999998</v>
      </c>
      <c r="L35" s="54">
        <v>0.44860499999999998</v>
      </c>
      <c r="M35" s="54">
        <v>0.49003799999999997</v>
      </c>
      <c r="N35" s="54">
        <v>0.498421</v>
      </c>
      <c r="O35" s="54">
        <v>0.513401</v>
      </c>
      <c r="P35" s="54">
        <v>0.51988500000000004</v>
      </c>
      <c r="Q35" s="54">
        <v>0.53556700000000002</v>
      </c>
      <c r="R35" s="54">
        <v>0.56455900000000003</v>
      </c>
      <c r="S35" s="54">
        <v>0.59270100000000003</v>
      </c>
      <c r="T35" s="54">
        <v>0.61862300000000003</v>
      </c>
      <c r="U35" s="54">
        <v>0.65824000000000005</v>
      </c>
      <c r="V35" s="54">
        <v>0.70075600000000005</v>
      </c>
      <c r="W35" s="54">
        <v>0.76350300000000004</v>
      </c>
      <c r="X35" s="54">
        <v>0.83533000000000002</v>
      </c>
      <c r="Y35" s="54">
        <v>0.91889399999999999</v>
      </c>
      <c r="Z35" s="54">
        <v>1.013582</v>
      </c>
      <c r="AA35" s="54">
        <v>1.127488</v>
      </c>
      <c r="AB35" s="54">
        <v>1.246672</v>
      </c>
      <c r="AC35" s="54">
        <v>1.3780380000000001</v>
      </c>
      <c r="AF35" t="s">
        <v>66</v>
      </c>
      <c r="AG35" t="s">
        <v>67</v>
      </c>
      <c r="AH35" t="s">
        <v>68</v>
      </c>
      <c r="AI35" s="54" t="s">
        <v>69</v>
      </c>
      <c r="AJ35" t="s">
        <v>70</v>
      </c>
      <c r="AK35" t="s">
        <v>71</v>
      </c>
      <c r="AL35" t="s">
        <v>72</v>
      </c>
      <c r="AM35" t="s">
        <v>73</v>
      </c>
      <c r="AN35" t="s">
        <v>74</v>
      </c>
      <c r="AO35" t="s">
        <v>75</v>
      </c>
      <c r="AP35" t="s">
        <v>76</v>
      </c>
      <c r="AQ35" t="s">
        <v>77</v>
      </c>
      <c r="AR35" t="s">
        <v>78</v>
      </c>
      <c r="AS35" t="s">
        <v>79</v>
      </c>
      <c r="AT35" t="s">
        <v>80</v>
      </c>
      <c r="AU35" t="s">
        <v>81</v>
      </c>
      <c r="AV35" t="s">
        <v>82</v>
      </c>
      <c r="AW35" t="s">
        <v>83</v>
      </c>
      <c r="AX35" t="s">
        <v>84</v>
      </c>
      <c r="AY35" t="s">
        <v>85</v>
      </c>
      <c r="AZ35" t="s">
        <v>86</v>
      </c>
      <c r="BA35" s="54" t="s">
        <v>87</v>
      </c>
      <c r="BB35" t="s">
        <v>88</v>
      </c>
      <c r="BC35" t="s">
        <v>89</v>
      </c>
      <c r="BD35" s="54" t="s">
        <v>90</v>
      </c>
      <c r="BE35" t="s">
        <v>91</v>
      </c>
    </row>
    <row r="36" spans="4:57" ht="14.5" customHeight="1" thickBot="1" x14ac:dyDescent="0.4">
      <c r="D36" t="s">
        <v>5</v>
      </c>
      <c r="E36" t="s">
        <v>64</v>
      </c>
      <c r="F36" s="54">
        <v>1.5939999999999999E-2</v>
      </c>
      <c r="G36" s="54">
        <v>3.1019999999999999E-2</v>
      </c>
      <c r="H36" s="54">
        <v>6.0963999999999997E-2</v>
      </c>
      <c r="I36" s="54">
        <v>0.116705</v>
      </c>
      <c r="J36" s="54">
        <v>0.24348700000000001</v>
      </c>
      <c r="K36" s="54">
        <v>0.54485799999999995</v>
      </c>
      <c r="L36" s="54">
        <v>0.85270900000000005</v>
      </c>
      <c r="M36" s="54">
        <v>0.98884799999999995</v>
      </c>
      <c r="N36" s="54">
        <v>1.0210159999999999</v>
      </c>
      <c r="O36" s="54">
        <v>1.036076</v>
      </c>
      <c r="P36" s="54">
        <v>1.0456129999999999</v>
      </c>
      <c r="Q36" s="54">
        <v>1.0575270000000001</v>
      </c>
      <c r="R36" s="54">
        <v>1.0664169999999999</v>
      </c>
      <c r="S36" s="54">
        <v>1.0820920000000001</v>
      </c>
      <c r="T36" s="54">
        <v>1.1010800000000001</v>
      </c>
      <c r="U36" s="54">
        <v>1.1214550000000001</v>
      </c>
      <c r="V36" s="54">
        <v>1.1511469999999999</v>
      </c>
      <c r="W36" s="54">
        <v>1.1796230000000001</v>
      </c>
      <c r="X36" s="54">
        <v>1.221141</v>
      </c>
      <c r="Y36" s="54">
        <v>1.26888</v>
      </c>
      <c r="Z36" s="54">
        <v>1.3088690000000001</v>
      </c>
      <c r="AA36" s="54">
        <v>1.370822</v>
      </c>
      <c r="AB36" s="54">
        <v>1.4341079999999999</v>
      </c>
      <c r="AC36" s="54">
        <v>1.4930140000000001</v>
      </c>
      <c r="AE36" s="111">
        <v>2.02</v>
      </c>
      <c r="AF36" t="s">
        <v>0</v>
      </c>
      <c r="AG36" t="s">
        <v>58</v>
      </c>
      <c r="AH36" s="58">
        <f>F31/$AE36</f>
        <v>0.46475445544554456</v>
      </c>
      <c r="AI36" s="58">
        <f t="shared" ref="AI36:BE43" si="10">G31/$AE36</f>
        <v>0.50682623762376244</v>
      </c>
      <c r="AJ36" s="58">
        <f t="shared" si="10"/>
        <v>0.52628960396039604</v>
      </c>
      <c r="AK36" s="58">
        <f t="shared" si="10"/>
        <v>0.55201732673267323</v>
      </c>
      <c r="AL36" s="58">
        <f t="shared" si="10"/>
        <v>0.57772178217821779</v>
      </c>
      <c r="AM36" s="58">
        <f t="shared" si="10"/>
        <v>0.60288415841584164</v>
      </c>
      <c r="AN36" s="58">
        <f t="shared" si="10"/>
        <v>0.62224900990099008</v>
      </c>
      <c r="AO36" s="58">
        <f t="shared" si="10"/>
        <v>0.6440019801980198</v>
      </c>
      <c r="AP36" s="58">
        <f t="shared" si="10"/>
        <v>0.65798316831683168</v>
      </c>
      <c r="AQ36" s="58">
        <f t="shared" si="10"/>
        <v>0.67333267326732671</v>
      </c>
      <c r="AR36" s="58">
        <f t="shared" si="10"/>
        <v>0.691220297029703</v>
      </c>
      <c r="AS36" s="58">
        <f t="shared" si="10"/>
        <v>0.7108589108910891</v>
      </c>
      <c r="AT36" s="58">
        <f t="shared" si="10"/>
        <v>0.72876534653465341</v>
      </c>
      <c r="AU36" s="58">
        <f t="shared" si="10"/>
        <v>0.74547524752475247</v>
      </c>
      <c r="AV36" s="58">
        <f t="shared" si="10"/>
        <v>0.76789405940594058</v>
      </c>
      <c r="AW36" s="58">
        <f t="shared" si="10"/>
        <v>0.78492079207920784</v>
      </c>
      <c r="AX36" s="58">
        <f t="shared" si="10"/>
        <v>0.8065425742574257</v>
      </c>
      <c r="AY36" s="58">
        <f t="shared" si="10"/>
        <v>0.81890643564356436</v>
      </c>
      <c r="AZ36" s="58">
        <f t="shared" si="10"/>
        <v>0.8278089108910891</v>
      </c>
      <c r="BA36" s="58">
        <f t="shared" si="10"/>
        <v>0.85251980198019794</v>
      </c>
      <c r="BB36" s="58">
        <f t="shared" si="10"/>
        <v>0.8662198019801981</v>
      </c>
      <c r="BC36" s="58">
        <f t="shared" si="10"/>
        <v>0.88512079207920791</v>
      </c>
      <c r="BD36" s="58">
        <f t="shared" si="10"/>
        <v>0.89843910891089118</v>
      </c>
      <c r="BE36" s="58">
        <f t="shared" si="10"/>
        <v>0.90835099009900988</v>
      </c>
    </row>
    <row r="37" spans="4:57" ht="14.5" customHeight="1" thickTop="1" thickBot="1" x14ac:dyDescent="0.4">
      <c r="D37" t="s">
        <v>6</v>
      </c>
      <c r="E37" t="s">
        <v>63</v>
      </c>
      <c r="F37" s="54">
        <v>0.127245</v>
      </c>
      <c r="G37" s="54">
        <v>0.15756500000000001</v>
      </c>
      <c r="H37" s="54">
        <v>0.20957200000000001</v>
      </c>
      <c r="I37" s="54">
        <v>0.30718299999999998</v>
      </c>
      <c r="J37" s="54">
        <v>0.47719499999999998</v>
      </c>
      <c r="K37" s="54">
        <v>0.79475200000000001</v>
      </c>
      <c r="L37" s="54">
        <v>1.223252</v>
      </c>
      <c r="M37" s="54">
        <v>1.4596899999999999</v>
      </c>
      <c r="N37" s="54">
        <v>1.524683</v>
      </c>
      <c r="O37" s="54">
        <v>1.5492809999999999</v>
      </c>
      <c r="P37" s="54">
        <v>1.5539620000000001</v>
      </c>
      <c r="Q37" s="54">
        <v>1.562203</v>
      </c>
      <c r="R37" s="54">
        <v>1.566891</v>
      </c>
      <c r="S37" s="54">
        <v>1.5732600000000001</v>
      </c>
      <c r="T37" s="54">
        <v>1.5867720000000001</v>
      </c>
      <c r="U37" s="54">
        <v>1.599321</v>
      </c>
      <c r="V37" s="54">
        <v>1.6214470000000001</v>
      </c>
      <c r="W37" s="54">
        <v>1.6183689999999999</v>
      </c>
      <c r="X37" s="54">
        <v>1.6411849999999999</v>
      </c>
      <c r="Y37" s="54">
        <v>1.6368320000000001</v>
      </c>
      <c r="Z37" s="54">
        <v>1.648665</v>
      </c>
      <c r="AA37" s="54">
        <v>1.669891</v>
      </c>
      <c r="AB37" s="54">
        <v>1.68031</v>
      </c>
      <c r="AC37" s="54">
        <v>1.699209</v>
      </c>
      <c r="AE37" s="111">
        <v>2.19</v>
      </c>
      <c r="AF37" t="s">
        <v>1</v>
      </c>
      <c r="AG37" t="s">
        <v>59</v>
      </c>
      <c r="AH37" s="58">
        <f t="shared" ref="AH37:AH43" si="11">F32/$AE37</f>
        <v>0.30797534246575342</v>
      </c>
      <c r="AI37" s="58">
        <f t="shared" si="10"/>
        <v>0.32304611872146116</v>
      </c>
      <c r="AJ37" s="58">
        <f t="shared" si="10"/>
        <v>0.33651780821917809</v>
      </c>
      <c r="AK37" s="58">
        <f t="shared" si="10"/>
        <v>0.35384018264840184</v>
      </c>
      <c r="AL37" s="58">
        <f t="shared" si="10"/>
        <v>0.38261461187214613</v>
      </c>
      <c r="AM37" s="58">
        <f t="shared" si="10"/>
        <v>0.43613242009132425</v>
      </c>
      <c r="AN37" s="58">
        <f t="shared" si="10"/>
        <v>0.54408721461187215</v>
      </c>
      <c r="AO37" s="58">
        <f t="shared" si="10"/>
        <v>0.64452420091324203</v>
      </c>
      <c r="AP37" s="58">
        <f t="shared" si="10"/>
        <v>0.66638401826484017</v>
      </c>
      <c r="AQ37" s="58">
        <f t="shared" si="10"/>
        <v>0.67798721461187206</v>
      </c>
      <c r="AR37" s="58">
        <f t="shared" si="10"/>
        <v>0.690875799086758</v>
      </c>
      <c r="AS37" s="58">
        <f t="shared" si="10"/>
        <v>0.70234748858447493</v>
      </c>
      <c r="AT37" s="58">
        <f t="shared" si="10"/>
        <v>0.71702054794520553</v>
      </c>
      <c r="AU37" s="58">
        <f t="shared" si="10"/>
        <v>0.7319885844748858</v>
      </c>
      <c r="AV37" s="58">
        <f t="shared" si="10"/>
        <v>0.74023607305936068</v>
      </c>
      <c r="AW37" s="58">
        <f t="shared" si="10"/>
        <v>0.75855662100456622</v>
      </c>
      <c r="AX37" s="58">
        <f t="shared" si="10"/>
        <v>0.77459497716894987</v>
      </c>
      <c r="AY37" s="58">
        <f t="shared" si="10"/>
        <v>0.7864086757990868</v>
      </c>
      <c r="AZ37" s="58">
        <f t="shared" si="10"/>
        <v>0.80247123287671229</v>
      </c>
      <c r="BA37" s="58">
        <f t="shared" si="10"/>
        <v>0.81786712328767119</v>
      </c>
      <c r="BB37" s="58">
        <f t="shared" si="10"/>
        <v>0.83680913242009125</v>
      </c>
      <c r="BC37" s="58">
        <f t="shared" si="10"/>
        <v>0.84724748858447496</v>
      </c>
      <c r="BD37" s="58">
        <f t="shared" si="10"/>
        <v>0.86517397260273976</v>
      </c>
      <c r="BE37" s="58">
        <f t="shared" si="10"/>
        <v>0.87931141552511416</v>
      </c>
    </row>
    <row r="38" spans="4:57" ht="14.5" customHeight="1" thickTop="1" thickBot="1" x14ac:dyDescent="0.4">
      <c r="D38" t="s">
        <v>7</v>
      </c>
      <c r="E38" t="s">
        <v>65</v>
      </c>
      <c r="F38" s="54">
        <v>0.80779100000000004</v>
      </c>
      <c r="G38" s="54">
        <v>0.86025499999999999</v>
      </c>
      <c r="H38" s="54">
        <v>0.91598900000000005</v>
      </c>
      <c r="I38" s="54">
        <v>0.99224299999999999</v>
      </c>
      <c r="J38" s="54">
        <v>1.1181950000000001</v>
      </c>
      <c r="K38" s="54">
        <v>1.2948770000000001</v>
      </c>
      <c r="L38" s="54">
        <v>1.5165999999999999</v>
      </c>
      <c r="M38" s="54">
        <v>1.630695</v>
      </c>
      <c r="N38" s="54">
        <v>1.679098</v>
      </c>
      <c r="O38" s="54">
        <v>1.7014389999999999</v>
      </c>
      <c r="P38" s="54">
        <v>1.728326</v>
      </c>
      <c r="Q38" s="54">
        <v>1.7523390000000001</v>
      </c>
      <c r="R38" s="54">
        <v>1.773617</v>
      </c>
      <c r="S38" s="54">
        <v>1.803804</v>
      </c>
      <c r="T38" s="54">
        <v>1.8136840000000001</v>
      </c>
      <c r="U38" s="54">
        <v>1.846268</v>
      </c>
      <c r="V38" s="54">
        <v>1.8681019999999999</v>
      </c>
      <c r="W38" s="54">
        <v>1.883732</v>
      </c>
      <c r="X38" s="54">
        <v>1.9096059999999999</v>
      </c>
      <c r="Y38" s="54">
        <v>1.9328609999999999</v>
      </c>
      <c r="Z38" s="54">
        <v>1.949999</v>
      </c>
      <c r="AA38" s="54">
        <v>1.980491</v>
      </c>
      <c r="AB38" s="54">
        <v>1.9875499999999999</v>
      </c>
      <c r="AC38" s="54">
        <v>2.0212460000000001</v>
      </c>
      <c r="AE38" s="111">
        <v>2.06</v>
      </c>
      <c r="AF38" t="s">
        <v>2</v>
      </c>
      <c r="AG38" t="s">
        <v>60</v>
      </c>
      <c r="AH38" s="58">
        <f t="shared" si="11"/>
        <v>2.1203883495145631E-3</v>
      </c>
      <c r="AI38" s="58">
        <f t="shared" si="10"/>
        <v>2.1567961165048543E-3</v>
      </c>
      <c r="AJ38" s="58">
        <f t="shared" si="10"/>
        <v>4.1553398058252426E-3</v>
      </c>
      <c r="AK38" s="58">
        <f t="shared" si="10"/>
        <v>1.5833009708737862E-2</v>
      </c>
      <c r="AL38" s="58">
        <f t="shared" si="10"/>
        <v>4.8256796116504852E-2</v>
      </c>
      <c r="AM38" s="58">
        <f t="shared" si="10"/>
        <v>0.12433009708737865</v>
      </c>
      <c r="AN38" s="58">
        <f t="shared" si="10"/>
        <v>0.29608932038834951</v>
      </c>
      <c r="AO38" s="58">
        <f t="shared" si="10"/>
        <v>0.4831747572815534</v>
      </c>
      <c r="AP38" s="58">
        <f t="shared" si="10"/>
        <v>0.50722961165048541</v>
      </c>
      <c r="AQ38" s="58">
        <f t="shared" si="10"/>
        <v>0.51474417475728151</v>
      </c>
      <c r="AR38" s="58">
        <f t="shared" si="10"/>
        <v>0.5264446601941748</v>
      </c>
      <c r="AS38" s="58">
        <f t="shared" si="10"/>
        <v>0.5342402912621359</v>
      </c>
      <c r="AT38" s="58">
        <f t="shared" si="10"/>
        <v>0.54390145631067954</v>
      </c>
      <c r="AU38" s="58">
        <f t="shared" si="10"/>
        <v>0.55783009708737863</v>
      </c>
      <c r="AV38" s="58">
        <f t="shared" si="10"/>
        <v>0.57170679611650488</v>
      </c>
      <c r="AW38" s="58">
        <f t="shared" si="10"/>
        <v>0.58427038834951461</v>
      </c>
      <c r="AX38" s="58">
        <f t="shared" si="10"/>
        <v>0.59910291262135917</v>
      </c>
      <c r="AY38" s="58">
        <f t="shared" si="10"/>
        <v>0.61795194174757273</v>
      </c>
      <c r="AZ38" s="58">
        <f t="shared" si="10"/>
        <v>0.63600000000000001</v>
      </c>
      <c r="BA38" s="58">
        <f t="shared" si="10"/>
        <v>0.65899708737864082</v>
      </c>
      <c r="BB38" s="58">
        <f t="shared" si="10"/>
        <v>0.69119174757281554</v>
      </c>
      <c r="BC38" s="58">
        <f t="shared" si="10"/>
        <v>0.71422669902912617</v>
      </c>
      <c r="BD38" s="58">
        <f t="shared" si="10"/>
        <v>0.73870922330097089</v>
      </c>
      <c r="BE38" s="58">
        <f t="shared" si="10"/>
        <v>0.7586257281553398</v>
      </c>
    </row>
    <row r="39" spans="4:57" ht="14.5" customHeight="1" thickTop="1" thickBot="1" x14ac:dyDescent="0.4">
      <c r="D39" s="131" t="s">
        <v>103</v>
      </c>
      <c r="E39" s="131"/>
      <c r="F39" s="131"/>
      <c r="G39" s="131"/>
      <c r="H39" s="131"/>
      <c r="I39" s="131"/>
      <c r="J39" s="131"/>
      <c r="K39" s="131"/>
      <c r="P39" s="1"/>
      <c r="R39" s="1"/>
      <c r="S39" s="1"/>
      <c r="T39" s="1"/>
      <c r="U39" s="1"/>
      <c r="V39" s="1"/>
      <c r="W39" s="1"/>
      <c r="X39" s="1"/>
      <c r="Y39" s="1"/>
      <c r="Z39" s="1"/>
      <c r="AE39" s="111">
        <v>2.2599999999999998</v>
      </c>
      <c r="AF39" t="s">
        <v>3</v>
      </c>
      <c r="AG39" t="s">
        <v>61</v>
      </c>
      <c r="AH39" s="58">
        <f t="shared" si="11"/>
        <v>1.8337168141592922E-2</v>
      </c>
      <c r="AI39" s="58">
        <f t="shared" si="10"/>
        <v>3.2038495575221239E-2</v>
      </c>
      <c r="AJ39" s="58">
        <f t="shared" si="10"/>
        <v>4.3959292035398237E-2</v>
      </c>
      <c r="AK39" s="58">
        <f t="shared" si="10"/>
        <v>6.0850884955752221E-2</v>
      </c>
      <c r="AL39" s="58">
        <f t="shared" si="10"/>
        <v>9.1273893805309744E-2</v>
      </c>
      <c r="AM39" s="58">
        <f t="shared" si="10"/>
        <v>0.14483097345132745</v>
      </c>
      <c r="AN39" s="58">
        <f t="shared" si="10"/>
        <v>0.22517566371681419</v>
      </c>
      <c r="AO39" s="58">
        <f t="shared" si="10"/>
        <v>0.30255973451327434</v>
      </c>
      <c r="AP39" s="58">
        <f t="shared" si="10"/>
        <v>0.31259646017699116</v>
      </c>
      <c r="AQ39" s="58">
        <f t="shared" si="10"/>
        <v>0.31648495575221242</v>
      </c>
      <c r="AR39" s="58">
        <f t="shared" si="10"/>
        <v>0.32294247787610625</v>
      </c>
      <c r="AS39" s="58">
        <f t="shared" si="10"/>
        <v>0.33043893805309738</v>
      </c>
      <c r="AT39" s="58">
        <f t="shared" si="10"/>
        <v>0.34086814159292039</v>
      </c>
      <c r="AU39" s="58">
        <f t="shared" si="10"/>
        <v>0.35101238938053098</v>
      </c>
      <c r="AV39" s="58">
        <f t="shared" si="10"/>
        <v>0.36658849557522127</v>
      </c>
      <c r="AW39" s="58">
        <f t="shared" si="10"/>
        <v>0.3862376106194691</v>
      </c>
      <c r="AX39" s="58">
        <f t="shared" si="10"/>
        <v>0.40790707964601775</v>
      </c>
      <c r="AY39" s="58">
        <f t="shared" si="10"/>
        <v>0.43933185840707972</v>
      </c>
      <c r="AZ39" s="58">
        <f t="shared" si="10"/>
        <v>0.47480973451327435</v>
      </c>
      <c r="BA39" s="58">
        <f t="shared" si="10"/>
        <v>0.52260221238938065</v>
      </c>
      <c r="BB39" s="58">
        <f t="shared" si="10"/>
        <v>0.57250973451327436</v>
      </c>
      <c r="BC39" s="58">
        <f t="shared" si="10"/>
        <v>0.63110486725663717</v>
      </c>
      <c r="BD39" s="58">
        <f t="shared" si="10"/>
        <v>0.68481106194690278</v>
      </c>
      <c r="BE39" s="58">
        <f t="shared" si="10"/>
        <v>0.73309247787610632</v>
      </c>
    </row>
    <row r="40" spans="4:57" ht="15.5" thickTop="1" thickBot="1" x14ac:dyDescent="0.4">
      <c r="D40" s="131"/>
      <c r="E40" s="131"/>
      <c r="F40" s="131"/>
      <c r="G40" s="131"/>
      <c r="H40" s="131"/>
      <c r="I40" s="131"/>
      <c r="J40" s="131"/>
      <c r="K40" s="131"/>
      <c r="AE40" s="111">
        <v>2.08</v>
      </c>
      <c r="AF40" t="s">
        <v>4</v>
      </c>
      <c r="AG40" t="s">
        <v>62</v>
      </c>
      <c r="AH40" s="58">
        <f t="shared" si="11"/>
        <v>2.0673076923076922E-4</v>
      </c>
      <c r="AI40" s="58">
        <f t="shared" si="10"/>
        <v>1.2879807692307691E-3</v>
      </c>
      <c r="AJ40" s="58">
        <f t="shared" si="10"/>
        <v>4.3134615384615386E-3</v>
      </c>
      <c r="AK40" s="58">
        <f t="shared" si="10"/>
        <v>1.189423076923077E-2</v>
      </c>
      <c r="AL40" s="58">
        <f t="shared" si="10"/>
        <v>3.6584134615384616E-2</v>
      </c>
      <c r="AM40" s="58">
        <f t="shared" si="10"/>
        <v>0.12580240384615382</v>
      </c>
      <c r="AN40" s="58">
        <f t="shared" si="10"/>
        <v>0.21567548076923074</v>
      </c>
      <c r="AO40" s="58">
        <f t="shared" si="10"/>
        <v>0.2355951923076923</v>
      </c>
      <c r="AP40" s="58">
        <f t="shared" si="10"/>
        <v>0.23962548076923076</v>
      </c>
      <c r="AQ40" s="58">
        <f t="shared" si="10"/>
        <v>0.24682740384615384</v>
      </c>
      <c r="AR40" s="58">
        <f t="shared" si="10"/>
        <v>0.24994471153846154</v>
      </c>
      <c r="AS40" s="58">
        <f t="shared" si="10"/>
        <v>0.25748413461538461</v>
      </c>
      <c r="AT40" s="58">
        <f t="shared" si="10"/>
        <v>0.27142259615384617</v>
      </c>
      <c r="AU40" s="58">
        <f t="shared" si="10"/>
        <v>0.28495240384615383</v>
      </c>
      <c r="AV40" s="58">
        <f t="shared" si="10"/>
        <v>0.29741490384615388</v>
      </c>
      <c r="AW40" s="58">
        <f t="shared" si="10"/>
        <v>0.31646153846153846</v>
      </c>
      <c r="AX40" s="58">
        <f t="shared" si="10"/>
        <v>0.33690192307692307</v>
      </c>
      <c r="AY40" s="58">
        <f t="shared" si="10"/>
        <v>0.36706875</v>
      </c>
      <c r="AZ40" s="58">
        <f t="shared" si="10"/>
        <v>0.40160096153846153</v>
      </c>
      <c r="BA40" s="58">
        <f t="shared" si="10"/>
        <v>0.44177596153846149</v>
      </c>
      <c r="BB40" s="58">
        <f t="shared" si="10"/>
        <v>0.48729903846153844</v>
      </c>
      <c r="BC40" s="58">
        <f t="shared" si="10"/>
        <v>0.54206153846153848</v>
      </c>
      <c r="BD40" s="58">
        <f t="shared" si="10"/>
        <v>0.59936153846153839</v>
      </c>
      <c r="BE40" s="58">
        <f t="shared" si="10"/>
        <v>0.66251826923076929</v>
      </c>
    </row>
    <row r="41" spans="4:57" ht="15.5" thickTop="1" thickBot="1" x14ac:dyDescent="0.4">
      <c r="D41" s="3" t="s">
        <v>66</v>
      </c>
      <c r="E41" s="3" t="s">
        <v>67</v>
      </c>
      <c r="F41" s="3" t="s">
        <v>68</v>
      </c>
      <c r="G41" s="3" t="s">
        <v>69</v>
      </c>
      <c r="H41" s="3" t="s">
        <v>70</v>
      </c>
      <c r="I41" s="3" t="s">
        <v>71</v>
      </c>
      <c r="J41" s="3" t="s">
        <v>72</v>
      </c>
      <c r="K41" s="3" t="s">
        <v>73</v>
      </c>
      <c r="L41" s="3" t="s">
        <v>74</v>
      </c>
      <c r="M41" s="3" t="s">
        <v>75</v>
      </c>
      <c r="N41" s="3" t="s">
        <v>76</v>
      </c>
      <c r="O41" s="3" t="s">
        <v>77</v>
      </c>
      <c r="P41" s="3" t="s">
        <v>78</v>
      </c>
      <c r="Q41" s="3" t="s">
        <v>79</v>
      </c>
      <c r="R41" s="3" t="s">
        <v>80</v>
      </c>
      <c r="S41" s="3" t="s">
        <v>81</v>
      </c>
      <c r="T41" s="3" t="s">
        <v>82</v>
      </c>
      <c r="U41" s="3" t="s">
        <v>83</v>
      </c>
      <c r="V41" s="3" t="s">
        <v>84</v>
      </c>
      <c r="W41" s="3" t="s">
        <v>85</v>
      </c>
      <c r="X41" s="3" t="s">
        <v>86</v>
      </c>
      <c r="Y41" s="3" t="s">
        <v>87</v>
      </c>
      <c r="Z41" s="3" t="s">
        <v>88</v>
      </c>
      <c r="AA41" s="3" t="s">
        <v>89</v>
      </c>
      <c r="AB41" s="3" t="s">
        <v>90</v>
      </c>
      <c r="AC41" s="3" t="s">
        <v>91</v>
      </c>
      <c r="AE41" s="111">
        <v>2.2400000000000002</v>
      </c>
      <c r="AF41" t="s">
        <v>5</v>
      </c>
      <c r="AG41" t="s">
        <v>64</v>
      </c>
      <c r="AH41" s="58">
        <f t="shared" si="11"/>
        <v>7.1160714285714273E-3</v>
      </c>
      <c r="AI41" s="58">
        <f t="shared" si="10"/>
        <v>1.3848214285714283E-2</v>
      </c>
      <c r="AJ41" s="58">
        <f t="shared" si="10"/>
        <v>2.7216071428571426E-2</v>
      </c>
      <c r="AK41" s="58">
        <f t="shared" si="10"/>
        <v>5.2100446428571423E-2</v>
      </c>
      <c r="AL41" s="58">
        <f t="shared" si="10"/>
        <v>0.10869955357142856</v>
      </c>
      <c r="AM41" s="58">
        <f t="shared" si="10"/>
        <v>0.24324017857142852</v>
      </c>
      <c r="AN41" s="58">
        <f t="shared" si="10"/>
        <v>0.38067366071428571</v>
      </c>
      <c r="AO41" s="58">
        <f t="shared" si="10"/>
        <v>0.44144999999999995</v>
      </c>
      <c r="AP41" s="58">
        <f t="shared" si="10"/>
        <v>0.45581071428571424</v>
      </c>
      <c r="AQ41" s="58">
        <f t="shared" si="10"/>
        <v>0.4625339285714285</v>
      </c>
      <c r="AR41" s="58">
        <f t="shared" si="10"/>
        <v>0.46679151785714279</v>
      </c>
      <c r="AS41" s="58">
        <f t="shared" si="10"/>
        <v>0.47211026785714288</v>
      </c>
      <c r="AT41" s="58">
        <f t="shared" si="10"/>
        <v>0.47607901785714279</v>
      </c>
      <c r="AU41" s="58">
        <f t="shared" si="10"/>
        <v>0.48307678571428569</v>
      </c>
      <c r="AV41" s="58">
        <f t="shared" si="10"/>
        <v>0.49155357142857142</v>
      </c>
      <c r="AW41" s="58">
        <f t="shared" si="10"/>
        <v>0.5006495535714286</v>
      </c>
      <c r="AX41" s="58">
        <f t="shared" si="10"/>
        <v>0.51390491071428568</v>
      </c>
      <c r="AY41" s="58">
        <f t="shared" si="10"/>
        <v>0.52661741071428569</v>
      </c>
      <c r="AZ41" s="58">
        <f t="shared" si="10"/>
        <v>0.54515223214285713</v>
      </c>
      <c r="BA41" s="58">
        <f t="shared" si="10"/>
        <v>0.56646428571428564</v>
      </c>
      <c r="BB41" s="58">
        <f t="shared" si="10"/>
        <v>0.58431651785714278</v>
      </c>
      <c r="BC41" s="58">
        <f t="shared" si="10"/>
        <v>0.61197410714285705</v>
      </c>
      <c r="BD41" s="58">
        <f t="shared" si="10"/>
        <v>0.6402267857142856</v>
      </c>
      <c r="BE41" s="58">
        <f t="shared" si="10"/>
        <v>0.66652410714285715</v>
      </c>
    </row>
    <row r="42" spans="4:57" ht="15.5" thickTop="1" thickBot="1" x14ac:dyDescent="0.4">
      <c r="D42" t="s">
        <v>0</v>
      </c>
      <c r="E42" t="s">
        <v>58</v>
      </c>
      <c r="F42" s="54">
        <v>13.908450999999999</v>
      </c>
      <c r="G42" s="54">
        <v>14.964789</v>
      </c>
      <c r="H42" s="54">
        <v>15.492958</v>
      </c>
      <c r="I42" s="54">
        <v>16.725352000000001</v>
      </c>
      <c r="J42" s="54">
        <v>17.429576999999998</v>
      </c>
      <c r="K42" s="54">
        <v>17.957746</v>
      </c>
      <c r="L42" s="54">
        <v>18.309858999999999</v>
      </c>
      <c r="M42" s="54">
        <v>19.014085000000001</v>
      </c>
      <c r="N42" s="54">
        <v>19.718309999999999</v>
      </c>
      <c r="O42" s="54">
        <v>19.894366000000002</v>
      </c>
      <c r="P42" s="54">
        <v>20.246479000000001</v>
      </c>
      <c r="Q42" s="54">
        <v>21.830985999999999</v>
      </c>
      <c r="R42" s="54">
        <v>22.007041999999998</v>
      </c>
      <c r="S42" s="54">
        <v>22.359155000000001</v>
      </c>
      <c r="T42" s="54">
        <v>22.887324</v>
      </c>
      <c r="U42" s="54">
        <v>23.415493000000001</v>
      </c>
      <c r="V42" s="54">
        <v>23.767606000000001</v>
      </c>
      <c r="W42" s="54">
        <v>24.471831000000002</v>
      </c>
      <c r="X42" s="54">
        <v>24.471831000000002</v>
      </c>
      <c r="Y42" s="54">
        <v>25.528168999999998</v>
      </c>
      <c r="Z42" s="54">
        <v>25.880282000000001</v>
      </c>
      <c r="AA42" s="54">
        <v>26.584506999999999</v>
      </c>
      <c r="AB42" s="54">
        <v>26.936620000000001</v>
      </c>
      <c r="AC42" s="54">
        <v>27.288732</v>
      </c>
      <c r="AE42" s="111">
        <v>2.0299999999999998</v>
      </c>
      <c r="AF42" t="s">
        <v>6</v>
      </c>
      <c r="AG42" t="s">
        <v>63</v>
      </c>
      <c r="AH42" s="58">
        <f t="shared" si="11"/>
        <v>6.2682266009852217E-2</v>
      </c>
      <c r="AI42" s="58">
        <f t="shared" si="10"/>
        <v>7.7618226600985232E-2</v>
      </c>
      <c r="AJ42" s="58">
        <f t="shared" si="10"/>
        <v>0.10323743842364533</v>
      </c>
      <c r="AK42" s="58">
        <f t="shared" si="10"/>
        <v>0.15132167487684731</v>
      </c>
      <c r="AL42" s="58">
        <f t="shared" si="10"/>
        <v>0.2350714285714286</v>
      </c>
      <c r="AM42" s="58">
        <f t="shared" si="10"/>
        <v>0.39150344827586209</v>
      </c>
      <c r="AN42" s="58">
        <f t="shared" si="10"/>
        <v>0.60258719211822664</v>
      </c>
      <c r="AO42" s="58">
        <f t="shared" si="10"/>
        <v>0.71905911330049266</v>
      </c>
      <c r="AP42" s="58">
        <f t="shared" si="10"/>
        <v>0.75107536945812814</v>
      </c>
      <c r="AQ42" s="58">
        <f t="shared" si="10"/>
        <v>0.7631926108374385</v>
      </c>
      <c r="AR42" s="58">
        <f t="shared" si="10"/>
        <v>0.76549852216748782</v>
      </c>
      <c r="AS42" s="58">
        <f t="shared" si="10"/>
        <v>0.76955812807881785</v>
      </c>
      <c r="AT42" s="58">
        <f t="shared" si="10"/>
        <v>0.77186748768472913</v>
      </c>
      <c r="AU42" s="58">
        <f t="shared" si="10"/>
        <v>0.77500492610837446</v>
      </c>
      <c r="AV42" s="58">
        <f t="shared" si="10"/>
        <v>0.78166108374384247</v>
      </c>
      <c r="AW42" s="58">
        <f t="shared" si="10"/>
        <v>0.78784285714285718</v>
      </c>
      <c r="AX42" s="58">
        <f t="shared" si="10"/>
        <v>0.79874236453201986</v>
      </c>
      <c r="AY42" s="58">
        <f t="shared" si="10"/>
        <v>0.79722610837438423</v>
      </c>
      <c r="AZ42" s="58">
        <f t="shared" si="10"/>
        <v>0.80846551724137938</v>
      </c>
      <c r="BA42" s="58">
        <f t="shared" si="10"/>
        <v>0.80632118226601002</v>
      </c>
      <c r="BB42" s="58">
        <f t="shared" si="10"/>
        <v>0.81215024630541877</v>
      </c>
      <c r="BC42" s="58">
        <f t="shared" si="10"/>
        <v>0.8226064039408868</v>
      </c>
      <c r="BD42" s="58">
        <f t="shared" si="10"/>
        <v>0.8277389162561577</v>
      </c>
      <c r="BE42" s="58">
        <f t="shared" si="10"/>
        <v>0.83704876847290643</v>
      </c>
    </row>
    <row r="43" spans="4:57" ht="15.5" thickTop="1" thickBot="1" x14ac:dyDescent="0.4">
      <c r="D43" t="s">
        <v>1</v>
      </c>
      <c r="E43" t="s">
        <v>59</v>
      </c>
      <c r="F43" s="54">
        <v>6.844741</v>
      </c>
      <c r="G43" s="54">
        <v>7.6794659999999997</v>
      </c>
      <c r="H43" s="54">
        <v>8.5141899999999993</v>
      </c>
      <c r="I43" s="54">
        <v>8.5141899999999993</v>
      </c>
      <c r="J43" s="54">
        <v>9.0150249999999996</v>
      </c>
      <c r="K43" s="54">
        <v>10.851419</v>
      </c>
      <c r="L43" s="54">
        <v>15.692821</v>
      </c>
      <c r="M43" s="54">
        <v>20.367279</v>
      </c>
      <c r="N43" s="54">
        <v>21.035057999999999</v>
      </c>
      <c r="O43" s="54">
        <v>22.871452000000001</v>
      </c>
      <c r="P43" s="54">
        <v>23.372287</v>
      </c>
      <c r="Q43" s="54">
        <v>23.873121999999999</v>
      </c>
      <c r="R43" s="54">
        <v>25.208680999999999</v>
      </c>
      <c r="S43" s="54">
        <v>26.210350999999999</v>
      </c>
      <c r="T43" s="54">
        <v>26.210350999999999</v>
      </c>
      <c r="U43" s="54">
        <v>28.213688999999999</v>
      </c>
      <c r="V43" s="54">
        <v>29.382304000000001</v>
      </c>
      <c r="W43" s="54">
        <v>30.050083000000001</v>
      </c>
      <c r="X43" s="54">
        <v>31.552588</v>
      </c>
      <c r="Y43" s="54">
        <v>31.886476999999999</v>
      </c>
      <c r="Z43" s="54">
        <v>33.388981999999999</v>
      </c>
      <c r="AA43" s="54">
        <v>34.223706</v>
      </c>
      <c r="AB43" s="54">
        <v>34.891486</v>
      </c>
      <c r="AC43" s="54">
        <v>36.060099999999998</v>
      </c>
      <c r="AE43" s="111">
        <v>2.2200000000000002</v>
      </c>
      <c r="AF43" t="s">
        <v>7</v>
      </c>
      <c r="AG43" t="s">
        <v>65</v>
      </c>
      <c r="AH43" s="58">
        <f t="shared" si="11"/>
        <v>0.36386981981981981</v>
      </c>
      <c r="AI43" s="58">
        <f t="shared" si="10"/>
        <v>0.38750225225225221</v>
      </c>
      <c r="AJ43" s="58">
        <f t="shared" si="10"/>
        <v>0.41260765765765767</v>
      </c>
      <c r="AK43" s="58">
        <f t="shared" si="10"/>
        <v>0.44695630630630628</v>
      </c>
      <c r="AL43" s="58">
        <f t="shared" si="10"/>
        <v>0.5036914414414414</v>
      </c>
      <c r="AM43" s="58">
        <f t="shared" si="10"/>
        <v>0.58327792792792788</v>
      </c>
      <c r="AN43" s="58">
        <f t="shared" si="10"/>
        <v>0.68315315315315306</v>
      </c>
      <c r="AO43" s="58">
        <f t="shared" si="10"/>
        <v>0.73454729729729729</v>
      </c>
      <c r="AP43" s="58">
        <f t="shared" si="10"/>
        <v>0.75635045045045035</v>
      </c>
      <c r="AQ43" s="58">
        <f t="shared" si="10"/>
        <v>0.76641396396396388</v>
      </c>
      <c r="AR43" s="58">
        <f t="shared" si="10"/>
        <v>0.77852522522522516</v>
      </c>
      <c r="AS43" s="58">
        <f t="shared" si="10"/>
        <v>0.78934189189189186</v>
      </c>
      <c r="AT43" s="58">
        <f t="shared" si="10"/>
        <v>0.79892657657657651</v>
      </c>
      <c r="AU43" s="58">
        <f t="shared" si="10"/>
        <v>0.8125243243243242</v>
      </c>
      <c r="AV43" s="58">
        <f t="shared" si="10"/>
        <v>0.81697477477477476</v>
      </c>
      <c r="AW43" s="58">
        <f t="shared" si="10"/>
        <v>0.83165225225225214</v>
      </c>
      <c r="AX43" s="58">
        <f t="shared" si="10"/>
        <v>0.84148738738738726</v>
      </c>
      <c r="AY43" s="58">
        <f t="shared" si="10"/>
        <v>0.84852792792792786</v>
      </c>
      <c r="AZ43" s="58">
        <f t="shared" si="10"/>
        <v>0.8601828828828828</v>
      </c>
      <c r="BA43" s="58">
        <f t="shared" si="10"/>
        <v>0.87065810810810795</v>
      </c>
      <c r="BB43" s="58">
        <f t="shared" si="10"/>
        <v>0.8783779279279279</v>
      </c>
      <c r="BC43" s="58">
        <f t="shared" si="10"/>
        <v>0.89211306306306304</v>
      </c>
      <c r="BD43" s="58">
        <f t="shared" si="10"/>
        <v>0.89529279279279272</v>
      </c>
      <c r="BE43" s="58">
        <f t="shared" si="10"/>
        <v>0.91047117117117116</v>
      </c>
    </row>
    <row r="44" spans="4:57" ht="15" thickTop="1" x14ac:dyDescent="0.35">
      <c r="D44" t="s">
        <v>2</v>
      </c>
      <c r="E44" t="s">
        <v>60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2.9929579999999998</v>
      </c>
      <c r="L44" s="54">
        <v>7.2183099999999998</v>
      </c>
      <c r="M44" s="54">
        <v>11.443662</v>
      </c>
      <c r="N44" s="54">
        <v>11.971831</v>
      </c>
      <c r="O44" s="54">
        <v>11.971831</v>
      </c>
      <c r="P44" s="54">
        <v>12.323943999999999</v>
      </c>
      <c r="Q44" s="54">
        <v>13.028169</v>
      </c>
      <c r="R44" s="54">
        <v>13.028169</v>
      </c>
      <c r="S44" s="54">
        <v>14.260562999999999</v>
      </c>
      <c r="T44" s="54">
        <v>15.492958</v>
      </c>
      <c r="U44" s="54">
        <v>16.021127</v>
      </c>
      <c r="V44" s="54">
        <v>16.901408</v>
      </c>
      <c r="W44" s="54">
        <v>17.429576999999998</v>
      </c>
      <c r="X44" s="54">
        <v>18.309858999999999</v>
      </c>
      <c r="Y44" s="54">
        <v>20.070423000000002</v>
      </c>
      <c r="Z44" s="54">
        <v>20.950704000000002</v>
      </c>
      <c r="AA44" s="54">
        <v>22.007041999999998</v>
      </c>
      <c r="AB44" s="54">
        <v>22.359155000000001</v>
      </c>
      <c r="AC44" s="54">
        <v>23.239436999999999</v>
      </c>
      <c r="AI44" s="54"/>
      <c r="BA44" s="54"/>
      <c r="BD44" s="54"/>
    </row>
    <row r="45" spans="4:57" x14ac:dyDescent="0.35">
      <c r="D45" t="s">
        <v>3</v>
      </c>
      <c r="E45" t="s">
        <v>61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0.66778000000000004</v>
      </c>
      <c r="L45" s="54">
        <v>2.3372289999999998</v>
      </c>
      <c r="M45" s="54">
        <v>4.5075130000000003</v>
      </c>
      <c r="N45" s="54">
        <v>4.8414020000000004</v>
      </c>
      <c r="O45" s="54">
        <v>5.0083469999999997</v>
      </c>
      <c r="P45" s="54">
        <v>5.0083469999999997</v>
      </c>
      <c r="Q45" s="54">
        <v>5.509182</v>
      </c>
      <c r="R45" s="54">
        <v>5.8430720000000003</v>
      </c>
      <c r="S45" s="54">
        <v>6.1769619999999996</v>
      </c>
      <c r="T45" s="54">
        <v>7.0116860000000001</v>
      </c>
      <c r="U45" s="54">
        <v>7.8464109999999998</v>
      </c>
      <c r="V45" s="54">
        <v>8.5141899999999993</v>
      </c>
      <c r="W45" s="54">
        <v>10.350584</v>
      </c>
      <c r="X45" s="54">
        <v>11.853088</v>
      </c>
      <c r="Y45" s="54">
        <v>14.023372</v>
      </c>
      <c r="Z45" s="54">
        <v>16.694490999999999</v>
      </c>
      <c r="AA45" s="54">
        <v>19.866444000000001</v>
      </c>
      <c r="AB45" s="54">
        <v>23.706177</v>
      </c>
      <c r="AC45" s="54">
        <v>27.378965000000001</v>
      </c>
      <c r="AI45" s="54"/>
      <c r="BA45" s="54"/>
      <c r="BD45" s="54"/>
    </row>
    <row r="46" spans="4:57" x14ac:dyDescent="0.35">
      <c r="D46" t="s">
        <v>4</v>
      </c>
      <c r="E46" t="s">
        <v>62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0.17605599999999999</v>
      </c>
      <c r="L46" s="54">
        <v>2.288732</v>
      </c>
      <c r="M46" s="54">
        <v>2.8169010000000001</v>
      </c>
      <c r="N46" s="54">
        <v>2.9929579999999998</v>
      </c>
      <c r="O46" s="54">
        <v>2.9929579999999998</v>
      </c>
      <c r="P46" s="54">
        <v>3.1690140000000002</v>
      </c>
      <c r="Q46" s="54">
        <v>4.225352</v>
      </c>
      <c r="R46" s="54">
        <v>4.401408</v>
      </c>
      <c r="S46" s="54">
        <v>5.1056340000000002</v>
      </c>
      <c r="T46" s="54">
        <v>5.6338030000000003</v>
      </c>
      <c r="U46" s="54">
        <v>6.6901409999999997</v>
      </c>
      <c r="V46" s="54">
        <v>7.2183099999999998</v>
      </c>
      <c r="W46" s="54">
        <v>9.1549300000000002</v>
      </c>
      <c r="X46" s="54">
        <v>10.739437000000001</v>
      </c>
      <c r="Y46" s="54">
        <v>13.204224999999999</v>
      </c>
      <c r="Z46" s="54">
        <v>15.492958</v>
      </c>
      <c r="AA46" s="54">
        <v>17.781690000000001</v>
      </c>
      <c r="AB46" s="54">
        <v>19.014085000000001</v>
      </c>
      <c r="AC46" s="54">
        <v>21.65493</v>
      </c>
      <c r="AH46">
        <v>0.46475445544554456</v>
      </c>
    </row>
    <row r="47" spans="4:57" x14ac:dyDescent="0.35">
      <c r="D47" t="s">
        <v>5</v>
      </c>
      <c r="E47" t="s">
        <v>64</v>
      </c>
      <c r="F47" s="54">
        <v>0</v>
      </c>
      <c r="G47" s="54">
        <v>0</v>
      </c>
      <c r="H47" s="54">
        <v>0</v>
      </c>
      <c r="I47" s="54">
        <v>0.33389000000000002</v>
      </c>
      <c r="J47" s="54">
        <v>1.669449</v>
      </c>
      <c r="K47" s="54">
        <v>3.6727880000000002</v>
      </c>
      <c r="L47" s="54">
        <v>6.5108509999999997</v>
      </c>
      <c r="M47" s="54">
        <v>8.0133559999999999</v>
      </c>
      <c r="N47" s="54">
        <v>8.6811349999999994</v>
      </c>
      <c r="O47" s="54">
        <v>8.8480799999999995</v>
      </c>
      <c r="P47" s="54">
        <v>9.0150249999999996</v>
      </c>
      <c r="Q47" s="54">
        <v>9.51586</v>
      </c>
      <c r="R47" s="54">
        <v>9.6828050000000001</v>
      </c>
      <c r="S47" s="54">
        <v>9.8497500000000002</v>
      </c>
      <c r="T47" s="54">
        <v>10.517529</v>
      </c>
      <c r="U47" s="54">
        <v>11.018364</v>
      </c>
      <c r="V47" s="54">
        <v>11.519199</v>
      </c>
      <c r="W47" s="54">
        <v>12.520868</v>
      </c>
      <c r="X47" s="54">
        <v>14.023372</v>
      </c>
      <c r="Y47" s="54">
        <v>14.524207000000001</v>
      </c>
      <c r="Z47" s="54">
        <v>15.525876</v>
      </c>
      <c r="AA47" s="54">
        <v>17.362269999999999</v>
      </c>
      <c r="AB47" s="54">
        <v>17.863105000000001</v>
      </c>
      <c r="AC47" s="54">
        <v>18.864775000000002</v>
      </c>
      <c r="AH47">
        <v>0.30797534246575342</v>
      </c>
    </row>
    <row r="48" spans="4:57" x14ac:dyDescent="0.35">
      <c r="D48" t="s">
        <v>6</v>
      </c>
      <c r="E48" t="s">
        <v>63</v>
      </c>
      <c r="F48" s="54">
        <v>0</v>
      </c>
      <c r="G48" s="54">
        <v>0.528169</v>
      </c>
      <c r="H48" s="54">
        <v>1.232394</v>
      </c>
      <c r="I48" s="54">
        <v>3.5211269999999999</v>
      </c>
      <c r="J48" s="54">
        <v>6.6901409999999997</v>
      </c>
      <c r="K48" s="54">
        <v>10.56338</v>
      </c>
      <c r="L48" s="54">
        <v>16.197182999999999</v>
      </c>
      <c r="M48" s="54">
        <v>20.246479000000001</v>
      </c>
      <c r="N48" s="54">
        <v>20.950704000000002</v>
      </c>
      <c r="O48" s="54">
        <v>21.302817000000001</v>
      </c>
      <c r="P48" s="54">
        <v>20.950704000000002</v>
      </c>
      <c r="Q48" s="54">
        <v>21.302817000000001</v>
      </c>
      <c r="R48" s="54">
        <v>21.126760999999998</v>
      </c>
      <c r="S48" s="54">
        <v>21.830985999999999</v>
      </c>
      <c r="T48" s="54">
        <v>21.65493</v>
      </c>
      <c r="U48" s="54">
        <v>22.007041999999998</v>
      </c>
      <c r="V48" s="54">
        <v>22.887324</v>
      </c>
      <c r="W48" s="54">
        <v>22.535211</v>
      </c>
      <c r="X48" s="54">
        <v>22.711268</v>
      </c>
      <c r="Y48" s="54">
        <v>22.887324</v>
      </c>
      <c r="Z48" s="54">
        <v>22.535211</v>
      </c>
      <c r="AA48" s="54">
        <v>23.063379999999999</v>
      </c>
      <c r="AB48" s="54">
        <v>22.711268</v>
      </c>
      <c r="AC48" s="54">
        <v>23.943662</v>
      </c>
      <c r="AH48">
        <v>2.1203883495145631E-3</v>
      </c>
    </row>
    <row r="49" spans="4:34" ht="14.5" customHeight="1" x14ac:dyDescent="0.35">
      <c r="D49" t="s">
        <v>7</v>
      </c>
      <c r="E49" t="s">
        <v>65</v>
      </c>
      <c r="F49" s="54">
        <v>7.6794659999999997</v>
      </c>
      <c r="G49" s="54">
        <v>8.180301</v>
      </c>
      <c r="H49" s="54">
        <v>9.3489149999999999</v>
      </c>
      <c r="I49" s="54">
        <v>10.851419</v>
      </c>
      <c r="J49" s="54">
        <v>13.188648000000001</v>
      </c>
      <c r="K49" s="54">
        <v>17.028381</v>
      </c>
      <c r="L49" s="54">
        <v>21.869783000000002</v>
      </c>
      <c r="M49" s="54">
        <v>25.709516000000001</v>
      </c>
      <c r="N49" s="54">
        <v>26.878129999999999</v>
      </c>
      <c r="O49" s="54">
        <v>27.712855000000001</v>
      </c>
      <c r="P49" s="54">
        <v>28.046745000000001</v>
      </c>
      <c r="Q49" s="54">
        <v>28.714524000000001</v>
      </c>
      <c r="R49" s="54">
        <v>29.048414000000001</v>
      </c>
      <c r="S49" s="54">
        <v>29.883139</v>
      </c>
      <c r="T49" s="54">
        <v>30.217027999999999</v>
      </c>
      <c r="U49" s="54">
        <v>31.552588</v>
      </c>
      <c r="V49" s="54">
        <v>31.719532999999998</v>
      </c>
      <c r="W49" s="54">
        <v>32.053421999999998</v>
      </c>
      <c r="X49" s="54">
        <v>32.387312000000001</v>
      </c>
      <c r="Y49" s="54">
        <v>32.888146999999996</v>
      </c>
      <c r="Z49" s="54">
        <v>33.388981999999999</v>
      </c>
      <c r="AA49" s="54">
        <v>34.390650999999998</v>
      </c>
      <c r="AB49" s="54">
        <v>34.724541000000002</v>
      </c>
      <c r="AC49" s="54">
        <v>35.225375999999997</v>
      </c>
      <c r="AH49">
        <v>1.8337168141592922E-2</v>
      </c>
    </row>
    <row r="50" spans="4:34" ht="14.5" customHeight="1" x14ac:dyDescent="0.35">
      <c r="F50" s="54"/>
      <c r="G50" s="54"/>
      <c r="H50" s="54"/>
      <c r="I50" s="54"/>
      <c r="J50" s="54"/>
      <c r="K50" s="54"/>
      <c r="L50" s="54"/>
      <c r="M50" s="54"/>
      <c r="O50" s="54"/>
      <c r="P50" s="54"/>
      <c r="Q50" s="54"/>
      <c r="R50" s="54"/>
      <c r="S50" s="54"/>
      <c r="T50" s="54"/>
      <c r="U50" s="54"/>
      <c r="V50" s="54"/>
      <c r="X50" s="54"/>
      <c r="Y50" s="54"/>
      <c r="AA50" s="54"/>
      <c r="AB50" s="54"/>
      <c r="AC50" s="2"/>
      <c r="AH50">
        <v>2.0673076923076922E-4</v>
      </c>
    </row>
    <row r="51" spans="4:34" x14ac:dyDescent="0.35">
      <c r="D51" s="3"/>
      <c r="AH51">
        <v>7.1160714285714273E-3</v>
      </c>
    </row>
    <row r="52" spans="4:34" x14ac:dyDescent="0.35">
      <c r="D52" s="62"/>
      <c r="E52" s="62"/>
      <c r="F52" s="62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H52">
        <v>6.2682266009852217E-2</v>
      </c>
    </row>
    <row r="53" spans="4:34" x14ac:dyDescent="0.35">
      <c r="D53" s="60"/>
      <c r="E53" s="60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H53">
        <v>0.36386981981981981</v>
      </c>
    </row>
    <row r="54" spans="4:34" x14ac:dyDescent="0.35">
      <c r="D54" s="60"/>
      <c r="E54" s="60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H54" s="54">
        <v>0.50682623762376244</v>
      </c>
    </row>
    <row r="55" spans="4:34" x14ac:dyDescent="0.35">
      <c r="D55" s="60"/>
      <c r="E55" s="60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H55" s="54">
        <v>0.32304611872146116</v>
      </c>
    </row>
    <row r="56" spans="4:34" x14ac:dyDescent="0.35">
      <c r="D56" s="60"/>
      <c r="E56" s="60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H56" s="54">
        <v>2.1567961165048543E-3</v>
      </c>
    </row>
    <row r="57" spans="4:34" x14ac:dyDescent="0.35">
      <c r="D57" s="60"/>
      <c r="E57" s="60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H57" s="54">
        <v>3.2038495575221239E-2</v>
      </c>
    </row>
    <row r="58" spans="4:34" x14ac:dyDescent="0.35">
      <c r="D58" s="60"/>
      <c r="E58" s="60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H58" s="54">
        <v>1.2879807692307691E-3</v>
      </c>
    </row>
    <row r="59" spans="4:34" x14ac:dyDescent="0.35">
      <c r="D59" s="60"/>
      <c r="E59" s="60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H59" s="54">
        <v>1.3848214285714283E-2</v>
      </c>
    </row>
    <row r="60" spans="4:34" x14ac:dyDescent="0.35">
      <c r="D60" s="60"/>
      <c r="E60" s="60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H60">
        <v>7.7618226600985232E-2</v>
      </c>
    </row>
    <row r="61" spans="4:34" x14ac:dyDescent="0.35">
      <c r="AH61">
        <v>0.38750225225225221</v>
      </c>
    </row>
    <row r="62" spans="4:34" x14ac:dyDescent="0.35">
      <c r="AH62">
        <v>0.52628960396039604</v>
      </c>
    </row>
    <row r="63" spans="4:34" x14ac:dyDescent="0.35">
      <c r="AH63">
        <v>0.33651780821917809</v>
      </c>
    </row>
    <row r="64" spans="4:34" x14ac:dyDescent="0.35">
      <c r="AH64">
        <v>4.1553398058252426E-3</v>
      </c>
    </row>
    <row r="65" spans="34:34" x14ac:dyDescent="0.35">
      <c r="AH65">
        <v>4.3959292035398237E-2</v>
      </c>
    </row>
    <row r="66" spans="34:34" x14ac:dyDescent="0.35">
      <c r="AH66">
        <v>4.3134615384615386E-3</v>
      </c>
    </row>
    <row r="67" spans="34:34" x14ac:dyDescent="0.35">
      <c r="AH67">
        <v>2.7216071428571426E-2</v>
      </c>
    </row>
    <row r="68" spans="34:34" x14ac:dyDescent="0.35">
      <c r="AH68">
        <v>0.10323743842364533</v>
      </c>
    </row>
    <row r="69" spans="34:34" x14ac:dyDescent="0.35">
      <c r="AH69">
        <v>0.41260765765765767</v>
      </c>
    </row>
    <row r="70" spans="34:34" x14ac:dyDescent="0.35">
      <c r="AH70">
        <v>0.55201732673267323</v>
      </c>
    </row>
    <row r="71" spans="34:34" x14ac:dyDescent="0.35">
      <c r="AH71">
        <v>0.35384018264840184</v>
      </c>
    </row>
    <row r="72" spans="34:34" x14ac:dyDescent="0.35">
      <c r="AH72">
        <v>1.5833009708737862E-2</v>
      </c>
    </row>
    <row r="73" spans="34:34" x14ac:dyDescent="0.35">
      <c r="AH73">
        <v>6.0850884955752221E-2</v>
      </c>
    </row>
    <row r="74" spans="34:34" x14ac:dyDescent="0.35">
      <c r="AH74">
        <v>1.189423076923077E-2</v>
      </c>
    </row>
    <row r="75" spans="34:34" x14ac:dyDescent="0.35">
      <c r="AH75">
        <v>5.2100446428571423E-2</v>
      </c>
    </row>
    <row r="76" spans="34:34" x14ac:dyDescent="0.35">
      <c r="AH76">
        <v>0.15132167487684731</v>
      </c>
    </row>
    <row r="77" spans="34:34" x14ac:dyDescent="0.35">
      <c r="AH77">
        <v>0.44695630630630628</v>
      </c>
    </row>
    <row r="78" spans="34:34" x14ac:dyDescent="0.35">
      <c r="AH78">
        <v>0.57772178217821779</v>
      </c>
    </row>
    <row r="79" spans="34:34" x14ac:dyDescent="0.35">
      <c r="AH79">
        <v>0.38261461187214613</v>
      </c>
    </row>
    <row r="80" spans="34:34" x14ac:dyDescent="0.35">
      <c r="AH80">
        <v>4.8256796116504852E-2</v>
      </c>
    </row>
    <row r="81" spans="34:34" x14ac:dyDescent="0.35">
      <c r="AH81">
        <v>9.1273893805309744E-2</v>
      </c>
    </row>
    <row r="82" spans="34:34" x14ac:dyDescent="0.35">
      <c r="AH82">
        <v>3.6584134615384616E-2</v>
      </c>
    </row>
    <row r="83" spans="34:34" x14ac:dyDescent="0.35">
      <c r="AH83">
        <v>0.10869955357142856</v>
      </c>
    </row>
    <row r="84" spans="34:34" x14ac:dyDescent="0.35">
      <c r="AH84">
        <v>0.2350714285714286</v>
      </c>
    </row>
    <row r="85" spans="34:34" x14ac:dyDescent="0.35">
      <c r="AH85">
        <v>0.5036914414414414</v>
      </c>
    </row>
    <row r="86" spans="34:34" x14ac:dyDescent="0.35">
      <c r="AH86">
        <v>0.60288415841584164</v>
      </c>
    </row>
    <row r="87" spans="34:34" x14ac:dyDescent="0.35">
      <c r="AH87">
        <v>0.43613242009132425</v>
      </c>
    </row>
    <row r="88" spans="34:34" x14ac:dyDescent="0.35">
      <c r="AH88">
        <v>0.12433009708737865</v>
      </c>
    </row>
    <row r="89" spans="34:34" x14ac:dyDescent="0.35">
      <c r="AH89">
        <v>0.14483097345132745</v>
      </c>
    </row>
    <row r="90" spans="34:34" x14ac:dyDescent="0.35">
      <c r="AH90">
        <v>0.12580240384615382</v>
      </c>
    </row>
    <row r="91" spans="34:34" x14ac:dyDescent="0.35">
      <c r="AH91">
        <v>0.24324017857142852</v>
      </c>
    </row>
    <row r="92" spans="34:34" x14ac:dyDescent="0.35">
      <c r="AH92">
        <v>0.39150344827586209</v>
      </c>
    </row>
    <row r="93" spans="34:34" x14ac:dyDescent="0.35">
      <c r="AH93">
        <v>0.58327792792792788</v>
      </c>
    </row>
    <row r="94" spans="34:34" x14ac:dyDescent="0.35">
      <c r="AH94">
        <v>0.62224900990099008</v>
      </c>
    </row>
    <row r="95" spans="34:34" x14ac:dyDescent="0.35">
      <c r="AH95">
        <v>0.54408721461187215</v>
      </c>
    </row>
    <row r="96" spans="34:34" x14ac:dyDescent="0.35">
      <c r="AH96">
        <v>0.29608932038834951</v>
      </c>
    </row>
    <row r="97" spans="34:34" x14ac:dyDescent="0.35">
      <c r="AH97">
        <v>0.22517566371681419</v>
      </c>
    </row>
    <row r="98" spans="34:34" x14ac:dyDescent="0.35">
      <c r="AH98">
        <v>0.21567548076923074</v>
      </c>
    </row>
    <row r="99" spans="34:34" x14ac:dyDescent="0.35">
      <c r="AH99">
        <v>0.38067366071428571</v>
      </c>
    </row>
    <row r="100" spans="34:34" x14ac:dyDescent="0.35">
      <c r="AH100">
        <v>0.60258719211822664</v>
      </c>
    </row>
    <row r="101" spans="34:34" x14ac:dyDescent="0.35">
      <c r="AH101">
        <v>0.68315315315315306</v>
      </c>
    </row>
    <row r="102" spans="34:34" x14ac:dyDescent="0.35">
      <c r="AH102">
        <v>0.6440019801980198</v>
      </c>
    </row>
    <row r="103" spans="34:34" x14ac:dyDescent="0.35">
      <c r="AH103">
        <v>0.64452420091324203</v>
      </c>
    </row>
    <row r="104" spans="34:34" x14ac:dyDescent="0.35">
      <c r="AH104">
        <v>0.4831747572815534</v>
      </c>
    </row>
    <row r="105" spans="34:34" x14ac:dyDescent="0.35">
      <c r="AH105">
        <v>0.30255973451327434</v>
      </c>
    </row>
    <row r="106" spans="34:34" x14ac:dyDescent="0.35">
      <c r="AH106">
        <v>0.2355951923076923</v>
      </c>
    </row>
    <row r="107" spans="34:34" x14ac:dyDescent="0.35">
      <c r="AH107">
        <v>0.44144999999999995</v>
      </c>
    </row>
    <row r="108" spans="34:34" x14ac:dyDescent="0.35">
      <c r="AH108">
        <v>0.71905911330049266</v>
      </c>
    </row>
    <row r="109" spans="34:34" x14ac:dyDescent="0.35">
      <c r="AH109">
        <v>0.73454729729729729</v>
      </c>
    </row>
    <row r="110" spans="34:34" x14ac:dyDescent="0.35">
      <c r="AH110">
        <v>0.65798316831683168</v>
      </c>
    </row>
    <row r="111" spans="34:34" x14ac:dyDescent="0.35">
      <c r="AH111">
        <v>0.66638401826484017</v>
      </c>
    </row>
    <row r="112" spans="34:34" x14ac:dyDescent="0.35">
      <c r="AH112">
        <v>0.50722961165048541</v>
      </c>
    </row>
    <row r="113" spans="34:34" x14ac:dyDescent="0.35">
      <c r="AH113">
        <v>0.31259646017699116</v>
      </c>
    </row>
    <row r="114" spans="34:34" x14ac:dyDescent="0.35">
      <c r="AH114">
        <v>0.23962548076923076</v>
      </c>
    </row>
    <row r="115" spans="34:34" x14ac:dyDescent="0.35">
      <c r="AH115">
        <v>0.45581071428571424</v>
      </c>
    </row>
    <row r="116" spans="34:34" x14ac:dyDescent="0.35">
      <c r="AH116">
        <v>0.75107536945812814</v>
      </c>
    </row>
    <row r="117" spans="34:34" x14ac:dyDescent="0.35">
      <c r="AH117">
        <v>0.75635045045045035</v>
      </c>
    </row>
    <row r="118" spans="34:34" x14ac:dyDescent="0.35">
      <c r="AH118">
        <v>0.67333267326732671</v>
      </c>
    </row>
    <row r="119" spans="34:34" x14ac:dyDescent="0.35">
      <c r="AH119">
        <v>0.67798721461187206</v>
      </c>
    </row>
    <row r="120" spans="34:34" x14ac:dyDescent="0.35">
      <c r="AH120">
        <v>0.51474417475728151</v>
      </c>
    </row>
    <row r="121" spans="34:34" x14ac:dyDescent="0.35">
      <c r="AH121">
        <v>0.31648495575221242</v>
      </c>
    </row>
    <row r="122" spans="34:34" x14ac:dyDescent="0.35">
      <c r="AH122">
        <v>0.24682740384615384</v>
      </c>
    </row>
    <row r="123" spans="34:34" x14ac:dyDescent="0.35">
      <c r="AH123">
        <v>0.4625339285714285</v>
      </c>
    </row>
    <row r="124" spans="34:34" x14ac:dyDescent="0.35">
      <c r="AH124">
        <v>0.7631926108374385</v>
      </c>
    </row>
    <row r="125" spans="34:34" x14ac:dyDescent="0.35">
      <c r="AH125">
        <v>0.76641396396396388</v>
      </c>
    </row>
    <row r="126" spans="34:34" x14ac:dyDescent="0.35">
      <c r="AH126">
        <v>0.691220297029703</v>
      </c>
    </row>
    <row r="127" spans="34:34" x14ac:dyDescent="0.35">
      <c r="AH127">
        <v>0.690875799086758</v>
      </c>
    </row>
    <row r="128" spans="34:34" x14ac:dyDescent="0.35">
      <c r="AH128">
        <v>0.5264446601941748</v>
      </c>
    </row>
    <row r="129" spans="34:34" x14ac:dyDescent="0.35">
      <c r="AH129">
        <v>0.32294247787610625</v>
      </c>
    </row>
    <row r="130" spans="34:34" x14ac:dyDescent="0.35">
      <c r="AH130">
        <v>0.24994471153846154</v>
      </c>
    </row>
    <row r="131" spans="34:34" x14ac:dyDescent="0.35">
      <c r="AH131">
        <v>0.46679151785714279</v>
      </c>
    </row>
    <row r="132" spans="34:34" x14ac:dyDescent="0.35">
      <c r="AH132">
        <v>0.76549852216748782</v>
      </c>
    </row>
    <row r="133" spans="34:34" x14ac:dyDescent="0.35">
      <c r="AH133">
        <v>0.77852522522522516</v>
      </c>
    </row>
    <row r="134" spans="34:34" x14ac:dyDescent="0.35">
      <c r="AH134">
        <v>0.7108589108910891</v>
      </c>
    </row>
    <row r="135" spans="34:34" x14ac:dyDescent="0.35">
      <c r="AH135">
        <v>0.70234748858447493</v>
      </c>
    </row>
    <row r="136" spans="34:34" x14ac:dyDescent="0.35">
      <c r="AH136">
        <v>0.5342402912621359</v>
      </c>
    </row>
    <row r="137" spans="34:34" x14ac:dyDescent="0.35">
      <c r="AH137">
        <v>0.33043893805309738</v>
      </c>
    </row>
    <row r="138" spans="34:34" x14ac:dyDescent="0.35">
      <c r="AH138">
        <v>0.25748413461538461</v>
      </c>
    </row>
    <row r="139" spans="34:34" x14ac:dyDescent="0.35">
      <c r="AH139">
        <v>0.47211026785714288</v>
      </c>
    </row>
    <row r="140" spans="34:34" x14ac:dyDescent="0.35">
      <c r="AH140">
        <v>0.76955812807881785</v>
      </c>
    </row>
    <row r="141" spans="34:34" x14ac:dyDescent="0.35">
      <c r="AH141">
        <v>0.78934189189189186</v>
      </c>
    </row>
    <row r="142" spans="34:34" x14ac:dyDescent="0.35">
      <c r="AH142">
        <v>0.72876534653465341</v>
      </c>
    </row>
    <row r="143" spans="34:34" x14ac:dyDescent="0.35">
      <c r="AH143">
        <v>0.71702054794520553</v>
      </c>
    </row>
    <row r="144" spans="34:34" x14ac:dyDescent="0.35">
      <c r="AH144">
        <v>0.54390145631067954</v>
      </c>
    </row>
    <row r="145" spans="34:34" x14ac:dyDescent="0.35">
      <c r="AH145">
        <v>0.34086814159292039</v>
      </c>
    </row>
    <row r="146" spans="34:34" x14ac:dyDescent="0.35">
      <c r="AH146">
        <v>0.27142259615384617</v>
      </c>
    </row>
    <row r="147" spans="34:34" x14ac:dyDescent="0.35">
      <c r="AH147">
        <v>0.47607901785714279</v>
      </c>
    </row>
    <row r="148" spans="34:34" x14ac:dyDescent="0.35">
      <c r="AH148">
        <v>0.77186748768472913</v>
      </c>
    </row>
    <row r="149" spans="34:34" x14ac:dyDescent="0.35">
      <c r="AH149">
        <v>0.79892657657657651</v>
      </c>
    </row>
    <row r="150" spans="34:34" x14ac:dyDescent="0.35">
      <c r="AH150">
        <v>0.74547524752475247</v>
      </c>
    </row>
    <row r="151" spans="34:34" x14ac:dyDescent="0.35">
      <c r="AH151">
        <v>0.7319885844748858</v>
      </c>
    </row>
    <row r="152" spans="34:34" x14ac:dyDescent="0.35">
      <c r="AH152">
        <v>0.55783009708737863</v>
      </c>
    </row>
    <row r="153" spans="34:34" x14ac:dyDescent="0.35">
      <c r="AH153">
        <v>0.35101238938053098</v>
      </c>
    </row>
    <row r="154" spans="34:34" x14ac:dyDescent="0.35">
      <c r="AH154">
        <v>0.28495240384615383</v>
      </c>
    </row>
    <row r="155" spans="34:34" x14ac:dyDescent="0.35">
      <c r="AH155">
        <v>0.48307678571428569</v>
      </c>
    </row>
    <row r="156" spans="34:34" x14ac:dyDescent="0.35">
      <c r="AH156">
        <v>0.77500492610837446</v>
      </c>
    </row>
    <row r="157" spans="34:34" x14ac:dyDescent="0.35">
      <c r="AH157">
        <v>0.8125243243243242</v>
      </c>
    </row>
    <row r="158" spans="34:34" x14ac:dyDescent="0.35">
      <c r="AH158">
        <v>0.76789405940594058</v>
      </c>
    </row>
    <row r="159" spans="34:34" x14ac:dyDescent="0.35">
      <c r="AH159">
        <v>0.74023607305936068</v>
      </c>
    </row>
    <row r="160" spans="34:34" x14ac:dyDescent="0.35">
      <c r="AH160">
        <v>0.57170679611650488</v>
      </c>
    </row>
    <row r="161" spans="34:34" x14ac:dyDescent="0.35">
      <c r="AH161">
        <v>0.36658849557522127</v>
      </c>
    </row>
    <row r="162" spans="34:34" x14ac:dyDescent="0.35">
      <c r="AH162">
        <v>0.29741490384615388</v>
      </c>
    </row>
    <row r="163" spans="34:34" x14ac:dyDescent="0.35">
      <c r="AH163">
        <v>0.49155357142857142</v>
      </c>
    </row>
    <row r="164" spans="34:34" x14ac:dyDescent="0.35">
      <c r="AH164">
        <v>0.78166108374384247</v>
      </c>
    </row>
    <row r="165" spans="34:34" x14ac:dyDescent="0.35">
      <c r="AH165">
        <v>0.81697477477477476</v>
      </c>
    </row>
    <row r="166" spans="34:34" x14ac:dyDescent="0.35">
      <c r="AH166">
        <v>0.78492079207920784</v>
      </c>
    </row>
    <row r="167" spans="34:34" x14ac:dyDescent="0.35">
      <c r="AH167">
        <v>0.75855662100456622</v>
      </c>
    </row>
    <row r="168" spans="34:34" x14ac:dyDescent="0.35">
      <c r="AH168">
        <v>0.58427038834951461</v>
      </c>
    </row>
    <row r="169" spans="34:34" x14ac:dyDescent="0.35">
      <c r="AH169">
        <v>0.3862376106194691</v>
      </c>
    </row>
    <row r="170" spans="34:34" x14ac:dyDescent="0.35">
      <c r="AH170">
        <v>0.31646153846153846</v>
      </c>
    </row>
    <row r="171" spans="34:34" x14ac:dyDescent="0.35">
      <c r="AH171">
        <v>0.5006495535714286</v>
      </c>
    </row>
    <row r="172" spans="34:34" x14ac:dyDescent="0.35">
      <c r="AH172">
        <v>0.78784285714285718</v>
      </c>
    </row>
    <row r="173" spans="34:34" x14ac:dyDescent="0.35">
      <c r="AH173">
        <v>0.83165225225225214</v>
      </c>
    </row>
    <row r="174" spans="34:34" x14ac:dyDescent="0.35">
      <c r="AH174">
        <v>0.8065425742574257</v>
      </c>
    </row>
    <row r="175" spans="34:34" x14ac:dyDescent="0.35">
      <c r="AH175">
        <v>0.77459497716894987</v>
      </c>
    </row>
    <row r="176" spans="34:34" x14ac:dyDescent="0.35">
      <c r="AH176">
        <v>0.59910291262135917</v>
      </c>
    </row>
    <row r="177" spans="34:34" x14ac:dyDescent="0.35">
      <c r="AH177">
        <v>0.40790707964601775</v>
      </c>
    </row>
    <row r="178" spans="34:34" x14ac:dyDescent="0.35">
      <c r="AH178">
        <v>0.33690192307692307</v>
      </c>
    </row>
    <row r="179" spans="34:34" x14ac:dyDescent="0.35">
      <c r="AH179">
        <v>0.51390491071428568</v>
      </c>
    </row>
    <row r="180" spans="34:34" x14ac:dyDescent="0.35">
      <c r="AH180">
        <v>0.79874236453201986</v>
      </c>
    </row>
    <row r="181" spans="34:34" x14ac:dyDescent="0.35">
      <c r="AH181">
        <v>0.84148738738738726</v>
      </c>
    </row>
    <row r="182" spans="34:34" x14ac:dyDescent="0.35">
      <c r="AH182">
        <v>0.81890643564356436</v>
      </c>
    </row>
    <row r="183" spans="34:34" x14ac:dyDescent="0.35">
      <c r="AH183">
        <v>0.7864086757990868</v>
      </c>
    </row>
    <row r="184" spans="34:34" x14ac:dyDescent="0.35">
      <c r="AH184">
        <v>0.61795194174757273</v>
      </c>
    </row>
    <row r="185" spans="34:34" x14ac:dyDescent="0.35">
      <c r="AH185">
        <v>0.43933185840707972</v>
      </c>
    </row>
    <row r="186" spans="34:34" x14ac:dyDescent="0.35">
      <c r="AH186">
        <v>0.36706875</v>
      </c>
    </row>
    <row r="187" spans="34:34" x14ac:dyDescent="0.35">
      <c r="AH187">
        <v>0.52661741071428569</v>
      </c>
    </row>
    <row r="188" spans="34:34" x14ac:dyDescent="0.35">
      <c r="AH188">
        <v>0.79722610837438423</v>
      </c>
    </row>
    <row r="189" spans="34:34" x14ac:dyDescent="0.35">
      <c r="AH189">
        <v>0.84852792792792786</v>
      </c>
    </row>
    <row r="190" spans="34:34" x14ac:dyDescent="0.35">
      <c r="AH190">
        <v>0.8278089108910891</v>
      </c>
    </row>
    <row r="191" spans="34:34" x14ac:dyDescent="0.35">
      <c r="AH191">
        <v>0.80247123287671229</v>
      </c>
    </row>
    <row r="192" spans="34:34" x14ac:dyDescent="0.35">
      <c r="AH192">
        <v>0.63600000000000001</v>
      </c>
    </row>
    <row r="193" spans="34:34" x14ac:dyDescent="0.35">
      <c r="AH193">
        <v>0.47480973451327435</v>
      </c>
    </row>
    <row r="194" spans="34:34" x14ac:dyDescent="0.35">
      <c r="AH194">
        <v>0.40160096153846153</v>
      </c>
    </row>
    <row r="195" spans="34:34" x14ac:dyDescent="0.35">
      <c r="AH195">
        <v>0.54515223214285713</v>
      </c>
    </row>
    <row r="196" spans="34:34" x14ac:dyDescent="0.35">
      <c r="AH196">
        <v>0.80846551724137938</v>
      </c>
    </row>
    <row r="197" spans="34:34" x14ac:dyDescent="0.35">
      <c r="AH197">
        <v>0.8601828828828828</v>
      </c>
    </row>
    <row r="198" spans="34:34" x14ac:dyDescent="0.35">
      <c r="AH198" s="54">
        <v>0.85251980198019794</v>
      </c>
    </row>
    <row r="199" spans="34:34" x14ac:dyDescent="0.35">
      <c r="AH199" s="54">
        <v>0.81786712328767119</v>
      </c>
    </row>
    <row r="200" spans="34:34" x14ac:dyDescent="0.35">
      <c r="AH200" s="54">
        <v>0.65899708737864082</v>
      </c>
    </row>
    <row r="201" spans="34:34" x14ac:dyDescent="0.35">
      <c r="AH201" s="54">
        <v>0.52260221238938065</v>
      </c>
    </row>
    <row r="202" spans="34:34" x14ac:dyDescent="0.35">
      <c r="AH202" s="54">
        <v>0.44177596153846149</v>
      </c>
    </row>
    <row r="203" spans="34:34" x14ac:dyDescent="0.35">
      <c r="AH203" s="54">
        <v>0.56646428571428564</v>
      </c>
    </row>
    <row r="204" spans="34:34" x14ac:dyDescent="0.35">
      <c r="AH204">
        <v>0.80632118226601002</v>
      </c>
    </row>
    <row r="205" spans="34:34" x14ac:dyDescent="0.35">
      <c r="AH205">
        <v>0.87065810810810795</v>
      </c>
    </row>
    <row r="206" spans="34:34" x14ac:dyDescent="0.35">
      <c r="AH206">
        <v>0.8662198019801981</v>
      </c>
    </row>
    <row r="207" spans="34:34" x14ac:dyDescent="0.35">
      <c r="AH207">
        <v>0.83680913242009125</v>
      </c>
    </row>
    <row r="208" spans="34:34" x14ac:dyDescent="0.35">
      <c r="AH208">
        <v>0.69119174757281554</v>
      </c>
    </row>
    <row r="209" spans="34:34" x14ac:dyDescent="0.35">
      <c r="AH209">
        <v>0.57250973451327436</v>
      </c>
    </row>
    <row r="210" spans="34:34" x14ac:dyDescent="0.35">
      <c r="AH210">
        <v>0.48729903846153844</v>
      </c>
    </row>
    <row r="211" spans="34:34" x14ac:dyDescent="0.35">
      <c r="AH211">
        <v>0.58431651785714278</v>
      </c>
    </row>
    <row r="212" spans="34:34" x14ac:dyDescent="0.35">
      <c r="AH212">
        <v>0.81215024630541877</v>
      </c>
    </row>
    <row r="213" spans="34:34" x14ac:dyDescent="0.35">
      <c r="AH213">
        <v>0.8783779279279279</v>
      </c>
    </row>
    <row r="214" spans="34:34" x14ac:dyDescent="0.35">
      <c r="AH214">
        <v>0.88512079207920791</v>
      </c>
    </row>
    <row r="215" spans="34:34" x14ac:dyDescent="0.35">
      <c r="AH215">
        <v>0.84724748858447496</v>
      </c>
    </row>
    <row r="216" spans="34:34" x14ac:dyDescent="0.35">
      <c r="AH216">
        <v>0.71422669902912617</v>
      </c>
    </row>
    <row r="217" spans="34:34" x14ac:dyDescent="0.35">
      <c r="AH217">
        <v>0.63110486725663717</v>
      </c>
    </row>
    <row r="218" spans="34:34" x14ac:dyDescent="0.35">
      <c r="AH218">
        <v>0.54206153846153848</v>
      </c>
    </row>
    <row r="219" spans="34:34" x14ac:dyDescent="0.35">
      <c r="AH219">
        <v>0.61197410714285705</v>
      </c>
    </row>
    <row r="220" spans="34:34" x14ac:dyDescent="0.35">
      <c r="AH220">
        <v>0.8226064039408868</v>
      </c>
    </row>
    <row r="221" spans="34:34" x14ac:dyDescent="0.35">
      <c r="AH221">
        <v>0.89211306306306304</v>
      </c>
    </row>
    <row r="222" spans="34:34" x14ac:dyDescent="0.35">
      <c r="AH222" s="54">
        <v>0.89843910891089118</v>
      </c>
    </row>
    <row r="223" spans="34:34" x14ac:dyDescent="0.35">
      <c r="AH223" s="54">
        <v>0.86517397260273976</v>
      </c>
    </row>
    <row r="224" spans="34:34" x14ac:dyDescent="0.35">
      <c r="AH224" s="54">
        <v>0.73870922330097089</v>
      </c>
    </row>
    <row r="225" spans="34:34" x14ac:dyDescent="0.35">
      <c r="AH225" s="54">
        <v>0.68481106194690278</v>
      </c>
    </row>
    <row r="226" spans="34:34" x14ac:dyDescent="0.35">
      <c r="AH226" s="54">
        <v>0.59936153846153839</v>
      </c>
    </row>
    <row r="227" spans="34:34" x14ac:dyDescent="0.35">
      <c r="AH227" s="54">
        <v>0.6402267857142856</v>
      </c>
    </row>
    <row r="228" spans="34:34" x14ac:dyDescent="0.35">
      <c r="AH228">
        <v>0.8277389162561577</v>
      </c>
    </row>
    <row r="229" spans="34:34" x14ac:dyDescent="0.35">
      <c r="AH229">
        <v>0.89529279279279272</v>
      </c>
    </row>
    <row r="230" spans="34:34" x14ac:dyDescent="0.35">
      <c r="AH230">
        <v>0.90835099009900988</v>
      </c>
    </row>
    <row r="231" spans="34:34" x14ac:dyDescent="0.35">
      <c r="AH231">
        <v>0.87931141552511416</v>
      </c>
    </row>
    <row r="232" spans="34:34" x14ac:dyDescent="0.35">
      <c r="AH232">
        <v>0.7586257281553398</v>
      </c>
    </row>
    <row r="233" spans="34:34" x14ac:dyDescent="0.35">
      <c r="AH233">
        <v>0.73309247787610632</v>
      </c>
    </row>
    <row r="234" spans="34:34" x14ac:dyDescent="0.35">
      <c r="AH234">
        <v>0.66251826923076929</v>
      </c>
    </row>
    <row r="235" spans="34:34" x14ac:dyDescent="0.35">
      <c r="AH235">
        <v>0.66652410714285715</v>
      </c>
    </row>
    <row r="236" spans="34:34" x14ac:dyDescent="0.35">
      <c r="AH236">
        <v>0.83704876847290643</v>
      </c>
    </row>
    <row r="237" spans="34:34" x14ac:dyDescent="0.35">
      <c r="AH237">
        <v>0.91047117117117116</v>
      </c>
    </row>
  </sheetData>
  <mergeCells count="8">
    <mergeCell ref="D28:K29"/>
    <mergeCell ref="D39:K40"/>
    <mergeCell ref="D1:K2"/>
    <mergeCell ref="AF1:AM2"/>
    <mergeCell ref="D3:P4"/>
    <mergeCell ref="AF3:AM4"/>
    <mergeCell ref="D14:K15"/>
    <mergeCell ref="D26:K27"/>
  </mergeCells>
  <conditionalFormatting sqref="F6:AD6">
    <cfRule type="colorScale" priority="8">
      <colorScale>
        <cfvo type="num" val="0"/>
        <cfvo type="percent" val="50"/>
        <cfvo type="num" val="4614"/>
        <color rgb="FFF8696B"/>
        <color rgb="FFFCFCFF"/>
        <color rgb="FF63BE7B"/>
      </colorScale>
    </cfRule>
  </conditionalFormatting>
  <conditionalFormatting sqref="F7:AD7">
    <cfRule type="colorScale" priority="7">
      <colorScale>
        <cfvo type="num" val="0"/>
        <cfvo type="percent" val="50"/>
        <cfvo type="num" val="6276"/>
        <color rgb="FFF8696B"/>
        <color rgb="FFFCFCFF"/>
        <color rgb="FF63BE7B"/>
      </colorScale>
    </cfRule>
  </conditionalFormatting>
  <conditionalFormatting sqref="F8:AD8">
    <cfRule type="colorScale" priority="6">
      <colorScale>
        <cfvo type="num" val="0"/>
        <cfvo type="percent" val="50"/>
        <cfvo type="num" val="6620"/>
        <color rgb="FFF8696B"/>
        <color rgb="FFFCFCFF"/>
        <color rgb="FF63BE7B"/>
      </colorScale>
    </cfRule>
  </conditionalFormatting>
  <conditionalFormatting sqref="F9:AD9">
    <cfRule type="colorScale" priority="5">
      <colorScale>
        <cfvo type="num" val="0"/>
        <cfvo type="percent" val="50"/>
        <cfvo type="num" val="8651"/>
        <color rgb="FFF8696B"/>
        <color rgb="FFFCFCFF"/>
        <color rgb="FF63BE7B"/>
      </colorScale>
    </cfRule>
  </conditionalFormatting>
  <conditionalFormatting sqref="F10:AD10">
    <cfRule type="colorScale" priority="4">
      <colorScale>
        <cfvo type="num" val="0"/>
        <cfvo type="percent" val="50"/>
        <cfvo type="num" val="8680"/>
        <color rgb="FFF8696B"/>
        <color rgb="FFFCFCFF"/>
        <color rgb="FF63BE7B"/>
      </colorScale>
    </cfRule>
  </conditionalFormatting>
  <conditionalFormatting sqref="F11:AD11">
    <cfRule type="colorScale" priority="3">
      <colorScale>
        <cfvo type="num" val="0"/>
        <cfvo type="percent" val="50"/>
        <cfvo type="num" val="8884"/>
        <color rgb="FFF8696B"/>
        <color rgb="FFFCFCFF"/>
        <color rgb="FF63BE7B"/>
      </colorScale>
    </cfRule>
  </conditionalFormatting>
  <conditionalFormatting sqref="F12:AD12">
    <cfRule type="colorScale" priority="2">
      <colorScale>
        <cfvo type="num" val="0"/>
        <cfvo type="percent" val="50"/>
        <cfvo type="num" val="6737"/>
        <color rgb="FFF8696B"/>
        <color rgb="FFFCFCFF"/>
        <color rgb="FF63BE7B"/>
      </colorScale>
    </cfRule>
  </conditionalFormatting>
  <conditionalFormatting sqref="F13:AD13">
    <cfRule type="colorScale" priority="1">
      <colorScale>
        <cfvo type="num" val="0"/>
        <cfvo type="percent" val="50"/>
        <cfvo type="num" val="6493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BADC9-9372-46EC-8A22-43613036E094}">
  <sheetPr codeName="Sheet1"/>
  <dimension ref="A1:Y77"/>
  <sheetViews>
    <sheetView tabSelected="1" topLeftCell="C5" workbookViewId="0">
      <selection activeCell="M36" sqref="M36"/>
    </sheetView>
  </sheetViews>
  <sheetFormatPr defaultRowHeight="14.5" x14ac:dyDescent="0.35"/>
  <cols>
    <col min="1" max="1" width="20" customWidth="1"/>
    <col min="2" max="2" width="22" customWidth="1"/>
    <col min="3" max="3" width="14.1796875" customWidth="1"/>
    <col min="4" max="6" width="14.81640625" customWidth="1"/>
    <col min="7" max="7" width="17.54296875" customWidth="1"/>
    <col min="8" max="8" width="14" customWidth="1"/>
    <col min="9" max="13" width="14" bestFit="1" customWidth="1"/>
    <col min="14" max="14" width="14" style="5" bestFit="1" customWidth="1"/>
    <col min="15" max="19" width="14" customWidth="1"/>
    <col min="20" max="20" width="25" customWidth="1"/>
    <col min="21" max="21" width="18.453125" customWidth="1"/>
    <col min="22" max="22" width="13.26953125" customWidth="1"/>
    <col min="23" max="23" width="34.81640625" customWidth="1"/>
  </cols>
  <sheetData>
    <row r="1" spans="1:25" s="20" customFormat="1" ht="29" thickBot="1" x14ac:dyDescent="0.7">
      <c r="A1"/>
      <c r="B1" s="2"/>
      <c r="C1" s="19"/>
      <c r="D1" s="19" t="s">
        <v>32</v>
      </c>
      <c r="N1" s="22"/>
    </row>
    <row r="2" spans="1:25" ht="15" thickBot="1" x14ac:dyDescent="0.4">
      <c r="B2" s="2"/>
      <c r="D2" s="113" t="s">
        <v>8</v>
      </c>
      <c r="E2" s="114"/>
      <c r="F2" s="114"/>
      <c r="G2" s="114"/>
      <c r="H2" s="114"/>
      <c r="I2" s="114"/>
      <c r="J2" s="114"/>
      <c r="K2" s="114"/>
      <c r="L2" s="114"/>
      <c r="M2" s="115"/>
      <c r="N2" s="120" t="s">
        <v>30</v>
      </c>
      <c r="O2" s="121"/>
      <c r="P2" s="121"/>
      <c r="Q2" s="121"/>
      <c r="R2" s="121"/>
      <c r="S2" s="121"/>
      <c r="T2" s="121"/>
      <c r="U2" s="121"/>
      <c r="V2" s="121"/>
      <c r="W2" s="122"/>
    </row>
    <row r="3" spans="1:25" x14ac:dyDescent="0.35">
      <c r="B3" s="2"/>
      <c r="D3" s="118" t="s">
        <v>40</v>
      </c>
      <c r="E3" s="117"/>
      <c r="F3" s="119"/>
      <c r="G3" s="3" t="s">
        <v>19</v>
      </c>
      <c r="H3" s="123" t="s">
        <v>20</v>
      </c>
      <c r="I3" s="124"/>
      <c r="J3" s="123" t="s">
        <v>21</v>
      </c>
      <c r="K3" s="124"/>
      <c r="L3" s="125" t="s">
        <v>22</v>
      </c>
      <c r="M3" s="126"/>
      <c r="N3" s="127" t="s">
        <v>20</v>
      </c>
      <c r="O3" s="125"/>
      <c r="P3" s="123" t="s">
        <v>21</v>
      </c>
      <c r="Q3" s="124"/>
      <c r="R3" s="123" t="s">
        <v>22</v>
      </c>
      <c r="S3" s="124"/>
      <c r="T3" s="16" t="s">
        <v>41</v>
      </c>
      <c r="U3" s="18" t="s">
        <v>43</v>
      </c>
      <c r="V3" s="117" t="s">
        <v>44</v>
      </c>
      <c r="W3" s="119"/>
    </row>
    <row r="4" spans="1:25" x14ac:dyDescent="0.35">
      <c r="B4" s="2"/>
      <c r="C4" t="s">
        <v>31</v>
      </c>
      <c r="D4" s="10" t="s">
        <v>37</v>
      </c>
      <c r="E4" t="s">
        <v>38</v>
      </c>
      <c r="F4" s="11" t="s">
        <v>39</v>
      </c>
      <c r="G4" t="s">
        <v>23</v>
      </c>
      <c r="H4" s="10" t="s">
        <v>24</v>
      </c>
      <c r="I4" s="11" t="s">
        <v>25</v>
      </c>
      <c r="J4" s="10" t="s">
        <v>26</v>
      </c>
      <c r="K4" s="11" t="s">
        <v>27</v>
      </c>
      <c r="L4" t="s">
        <v>28</v>
      </c>
      <c r="M4" t="s">
        <v>29</v>
      </c>
      <c r="N4" s="5" t="s">
        <v>10</v>
      </c>
      <c r="O4" t="s">
        <v>11</v>
      </c>
      <c r="P4" s="10" t="s">
        <v>12</v>
      </c>
      <c r="Q4" s="11" t="s">
        <v>15</v>
      </c>
      <c r="R4" s="10" t="s">
        <v>13</v>
      </c>
      <c r="S4" s="11" t="s">
        <v>14</v>
      </c>
      <c r="T4" t="s">
        <v>42</v>
      </c>
      <c r="U4" s="25" t="s">
        <v>9</v>
      </c>
      <c r="V4" t="s">
        <v>36</v>
      </c>
      <c r="W4" t="s">
        <v>35</v>
      </c>
    </row>
    <row r="5" spans="1:25" x14ac:dyDescent="0.35">
      <c r="B5" s="2"/>
      <c r="C5" s="1" t="s">
        <v>0</v>
      </c>
      <c r="D5" s="12"/>
      <c r="E5" s="7"/>
      <c r="F5" s="13"/>
      <c r="G5" s="91">
        <v>96.828046999999998</v>
      </c>
      <c r="H5" s="89">
        <v>46.577629000000002</v>
      </c>
      <c r="I5" s="90">
        <v>100</v>
      </c>
      <c r="J5" s="89">
        <v>12.854758</v>
      </c>
      <c r="K5" s="90">
        <v>46.577629000000002</v>
      </c>
      <c r="L5" s="91">
        <v>3.1719529999999998</v>
      </c>
      <c r="M5" s="91">
        <v>12.854758</v>
      </c>
      <c r="N5" s="9">
        <v>100</v>
      </c>
      <c r="O5" s="7">
        <v>100</v>
      </c>
      <c r="P5" s="74">
        <v>100</v>
      </c>
      <c r="Q5" s="13">
        <v>100</v>
      </c>
      <c r="R5" s="69">
        <v>76.126836999999995</v>
      </c>
      <c r="S5" s="76">
        <v>100</v>
      </c>
      <c r="T5" s="7">
        <v>100</v>
      </c>
      <c r="U5" s="29"/>
      <c r="V5" s="70">
        <v>15128000</v>
      </c>
      <c r="W5" s="7">
        <f>((Table17[[#This Row],[cumulative annual irradiance (visual) (Wh/m2)]]*179)/599)/1000</f>
        <v>4520.7212020033394</v>
      </c>
      <c r="Y5" s="2"/>
    </row>
    <row r="6" spans="1:25" x14ac:dyDescent="0.35">
      <c r="B6" s="2"/>
      <c r="C6" s="1" t="s">
        <v>1</v>
      </c>
      <c r="D6" s="12">
        <v>2.3238409999999998</v>
      </c>
      <c r="E6" s="7">
        <v>2.3047070000000001</v>
      </c>
      <c r="F6" s="13">
        <v>2.3119360000000002</v>
      </c>
      <c r="G6" s="7">
        <v>96.828046999999998</v>
      </c>
      <c r="H6" s="14">
        <v>46.577629000000002</v>
      </c>
      <c r="I6" s="13">
        <v>100</v>
      </c>
      <c r="J6" s="14">
        <v>12.854758</v>
      </c>
      <c r="K6" s="15">
        <v>46.577629000000002</v>
      </c>
      <c r="L6" s="8">
        <v>3.1719529999999998</v>
      </c>
      <c r="M6" s="8">
        <v>12.854758</v>
      </c>
      <c r="N6" s="9">
        <v>100</v>
      </c>
      <c r="O6" s="7">
        <v>100</v>
      </c>
      <c r="P6" s="74">
        <v>100</v>
      </c>
      <c r="Q6" s="13">
        <v>100</v>
      </c>
      <c r="R6" s="69">
        <v>47.078299000000001</v>
      </c>
      <c r="S6" s="76">
        <v>100</v>
      </c>
      <c r="T6" s="7">
        <v>100</v>
      </c>
      <c r="U6" s="29"/>
      <c r="V6" s="70">
        <v>14607000</v>
      </c>
      <c r="W6" s="7">
        <f>((Table17[[#This Row],[cumulative annual irradiance (visual) (Wh/m2)]]*179)/599)/1000</f>
        <v>4365.0300500834728</v>
      </c>
      <c r="Y6" s="2"/>
    </row>
    <row r="7" spans="1:25" x14ac:dyDescent="0.35">
      <c r="B7" s="2"/>
      <c r="C7" s="1" t="s">
        <v>2</v>
      </c>
      <c r="D7" s="12"/>
      <c r="E7" s="7"/>
      <c r="F7" s="13"/>
      <c r="G7" s="91">
        <v>96.828046999999998</v>
      </c>
      <c r="H7" s="89">
        <v>46.577629000000002</v>
      </c>
      <c r="I7" s="90">
        <v>100</v>
      </c>
      <c r="J7" s="89">
        <v>12.854758</v>
      </c>
      <c r="K7" s="90">
        <v>46.577629000000002</v>
      </c>
      <c r="L7" s="91">
        <v>3.1719529999999998</v>
      </c>
      <c r="M7" s="91">
        <v>12.854758</v>
      </c>
      <c r="N7" s="9">
        <v>100</v>
      </c>
      <c r="O7" s="7">
        <v>100</v>
      </c>
      <c r="P7" s="74">
        <v>100</v>
      </c>
      <c r="Q7" s="13">
        <v>100</v>
      </c>
      <c r="R7" s="69">
        <v>98.163702999999998</v>
      </c>
      <c r="S7" s="76">
        <v>100</v>
      </c>
      <c r="T7" s="7">
        <v>100</v>
      </c>
      <c r="U7" s="29"/>
      <c r="V7" s="70">
        <v>21258000</v>
      </c>
      <c r="W7" s="7">
        <f>((Table17[[#This Row],[cumulative annual irradiance (visual) (Wh/m2)]]*179)/599)/1000</f>
        <v>6352.5575959933221</v>
      </c>
      <c r="Y7" s="2"/>
    </row>
    <row r="8" spans="1:25" x14ac:dyDescent="0.35">
      <c r="B8" s="2"/>
      <c r="C8" s="1" t="s">
        <v>3</v>
      </c>
      <c r="D8" s="12">
        <v>2.3143729999999998</v>
      </c>
      <c r="E8" s="7">
        <v>2.322403</v>
      </c>
      <c r="F8" s="13">
        <v>2.3338040000000002</v>
      </c>
      <c r="G8" s="7">
        <v>96.327212000000003</v>
      </c>
      <c r="H8" s="14">
        <v>45.742905</v>
      </c>
      <c r="I8" s="13">
        <v>100</v>
      </c>
      <c r="J8" s="14">
        <v>13.021703</v>
      </c>
      <c r="K8" s="15">
        <v>45.742905</v>
      </c>
      <c r="L8" s="8">
        <v>3.3388979999999999</v>
      </c>
      <c r="M8" s="8">
        <v>13.021703</v>
      </c>
      <c r="N8" s="9">
        <v>100</v>
      </c>
      <c r="O8" s="7">
        <v>100</v>
      </c>
      <c r="P8" s="74">
        <v>100</v>
      </c>
      <c r="Q8" s="13">
        <v>100</v>
      </c>
      <c r="R8" s="69">
        <v>76.293865999999994</v>
      </c>
      <c r="S8" s="76">
        <v>100</v>
      </c>
      <c r="T8" s="7">
        <v>100</v>
      </c>
      <c r="U8" s="29"/>
      <c r="V8" s="70">
        <v>21911000</v>
      </c>
      <c r="W8" s="7">
        <f>((Table17[[#This Row],[cumulative annual irradiance (visual) (Wh/m2)]]*179)/599)/1000</f>
        <v>6547.6944908180303</v>
      </c>
      <c r="Y8" s="2"/>
    </row>
    <row r="9" spans="1:25" x14ac:dyDescent="0.35">
      <c r="C9" s="1" t="s">
        <v>4</v>
      </c>
      <c r="D9" s="12"/>
      <c r="E9" s="7"/>
      <c r="F9" s="13"/>
      <c r="G9" s="91">
        <v>96.828046999999998</v>
      </c>
      <c r="H9" s="89">
        <v>46.577629000000002</v>
      </c>
      <c r="I9" s="90">
        <v>100</v>
      </c>
      <c r="J9" s="89">
        <v>12.854758</v>
      </c>
      <c r="K9" s="90">
        <v>46.577629000000002</v>
      </c>
      <c r="L9" s="91">
        <v>3.1719529999999998</v>
      </c>
      <c r="M9" s="91">
        <v>12.854758</v>
      </c>
      <c r="N9" s="9">
        <v>100</v>
      </c>
      <c r="O9" s="7">
        <v>100</v>
      </c>
      <c r="P9" s="74">
        <v>100</v>
      </c>
      <c r="Q9" s="13">
        <v>100</v>
      </c>
      <c r="R9" s="69">
        <v>100</v>
      </c>
      <c r="S9" s="76">
        <v>100</v>
      </c>
      <c r="T9" s="7">
        <v>100</v>
      </c>
      <c r="U9" s="29"/>
      <c r="V9" s="70">
        <v>27452000</v>
      </c>
      <c r="W9" s="7">
        <f>((Table17[[#This Row],[cumulative annual irradiance (visual) (Wh/m2)]]*179)/599)/1000</f>
        <v>8203.5191986644404</v>
      </c>
      <c r="Y9" s="2"/>
    </row>
    <row r="10" spans="1:25" x14ac:dyDescent="0.35">
      <c r="C10" s="1" t="s">
        <v>5</v>
      </c>
      <c r="D10" s="12">
        <v>2.3232650000000001</v>
      </c>
      <c r="E10" s="7">
        <v>2.3238500000000002</v>
      </c>
      <c r="F10" s="13">
        <v>2.3433549999999999</v>
      </c>
      <c r="G10" s="7">
        <v>96.327212000000003</v>
      </c>
      <c r="H10" s="14">
        <v>45.742905</v>
      </c>
      <c r="I10" s="13">
        <v>100</v>
      </c>
      <c r="J10" s="14">
        <v>12.854758</v>
      </c>
      <c r="K10" s="15">
        <v>45.742905</v>
      </c>
      <c r="L10" s="8">
        <v>3.505843</v>
      </c>
      <c r="M10" s="8">
        <v>12.854758</v>
      </c>
      <c r="N10" s="9">
        <v>100</v>
      </c>
      <c r="O10" s="7">
        <v>100</v>
      </c>
      <c r="P10" s="74">
        <v>100</v>
      </c>
      <c r="Q10" s="13">
        <v>100</v>
      </c>
      <c r="R10" s="69">
        <v>79.799791999999997</v>
      </c>
      <c r="S10" s="76">
        <v>100</v>
      </c>
      <c r="T10" s="7">
        <v>100</v>
      </c>
      <c r="U10" s="29"/>
      <c r="V10" s="70">
        <v>22654000</v>
      </c>
      <c r="W10" s="7">
        <f>((Table17[[#This Row],[cumulative annual irradiance (visual) (Wh/m2)]]*179)/599)/1000</f>
        <v>6769.7262103505846</v>
      </c>
      <c r="Y10" s="2"/>
    </row>
    <row r="11" spans="1:25" x14ac:dyDescent="0.35">
      <c r="C11" s="1" t="s">
        <v>6</v>
      </c>
      <c r="D11" s="12"/>
      <c r="E11" s="7"/>
      <c r="F11" s="13"/>
      <c r="G11" s="91">
        <v>96.828046999999998</v>
      </c>
      <c r="H11" s="89">
        <v>46.577629000000002</v>
      </c>
      <c r="I11" s="90">
        <v>100</v>
      </c>
      <c r="J11" s="89">
        <v>12.854758</v>
      </c>
      <c r="K11" s="90">
        <v>46.577629000000002</v>
      </c>
      <c r="L11" s="91">
        <v>3.1719529999999998</v>
      </c>
      <c r="M11" s="91">
        <v>12.854758</v>
      </c>
      <c r="N11" s="9">
        <v>100</v>
      </c>
      <c r="O11" s="7">
        <v>100</v>
      </c>
      <c r="P11" s="74">
        <v>100</v>
      </c>
      <c r="Q11" s="13">
        <v>100</v>
      </c>
      <c r="R11" s="69">
        <v>92.153626000000003</v>
      </c>
      <c r="S11" s="76">
        <v>100</v>
      </c>
      <c r="T11" s="7">
        <v>100</v>
      </c>
      <c r="U11" s="29"/>
      <c r="V11" s="70">
        <v>21353000</v>
      </c>
      <c r="W11" s="7">
        <f>((Table17[[#This Row],[cumulative annual irradiance (visual) (Wh/m2)]]*179)/599)/1000</f>
        <v>6380.9465776293828</v>
      </c>
      <c r="Y11" s="2"/>
    </row>
    <row r="12" spans="1:25" ht="15" thickBot="1" x14ac:dyDescent="0.4">
      <c r="C12" s="34" t="s">
        <v>7</v>
      </c>
      <c r="D12" s="40">
        <v>2.3350770000000001</v>
      </c>
      <c r="E12" s="41">
        <v>2.3448889999999998</v>
      </c>
      <c r="F12" s="42">
        <v>2.3334959999999998</v>
      </c>
      <c r="G12" s="41">
        <v>96.661102</v>
      </c>
      <c r="H12" s="43">
        <v>46.410684000000003</v>
      </c>
      <c r="I12" s="42">
        <v>100</v>
      </c>
      <c r="J12" s="43">
        <v>13.355593000000001</v>
      </c>
      <c r="K12" s="44">
        <v>46.410684000000003</v>
      </c>
      <c r="L12" s="45">
        <v>3.3388979999999999</v>
      </c>
      <c r="M12" s="45">
        <v>13.355593000000001</v>
      </c>
      <c r="N12" s="46">
        <v>100</v>
      </c>
      <c r="O12" s="41">
        <v>100</v>
      </c>
      <c r="P12" s="75">
        <v>100</v>
      </c>
      <c r="Q12" s="42">
        <v>100</v>
      </c>
      <c r="R12" s="69">
        <v>48.079980999999997</v>
      </c>
      <c r="S12" s="77">
        <v>100</v>
      </c>
      <c r="T12" s="41">
        <v>100</v>
      </c>
      <c r="U12" s="47"/>
      <c r="V12" s="70">
        <v>15277000</v>
      </c>
      <c r="W12" s="41">
        <f>((Table17[[#This Row],[cumulative annual irradiance (visual) (Wh/m2)]]*179)/599)/1000</f>
        <v>4565.2470784641064</v>
      </c>
      <c r="Y12" s="2"/>
    </row>
    <row r="13" spans="1:25" x14ac:dyDescent="0.35">
      <c r="N13"/>
    </row>
    <row r="14" spans="1:25" s="20" customFormat="1" ht="29" thickBot="1" x14ac:dyDescent="0.7">
      <c r="D14" s="19" t="s">
        <v>16</v>
      </c>
      <c r="N14" s="22"/>
    </row>
    <row r="15" spans="1:25" ht="15" thickBot="1" x14ac:dyDescent="0.4">
      <c r="D15" s="113" t="s">
        <v>8</v>
      </c>
      <c r="E15" s="114"/>
      <c r="F15" s="114"/>
      <c r="G15" s="114"/>
      <c r="H15" s="114"/>
      <c r="I15" s="114"/>
      <c r="J15" s="114"/>
      <c r="K15" s="114"/>
      <c r="L15" s="114"/>
      <c r="M15" s="115"/>
      <c r="N15" s="113" t="s">
        <v>30</v>
      </c>
      <c r="O15" s="114"/>
      <c r="P15" s="114"/>
      <c r="Q15" s="114"/>
      <c r="R15" s="114"/>
      <c r="S15" s="114"/>
      <c r="T15" s="114"/>
      <c r="U15" s="114"/>
      <c r="V15" s="117"/>
      <c r="W15" s="119"/>
    </row>
    <row r="16" spans="1:25" x14ac:dyDescent="0.35">
      <c r="D16" s="118" t="s">
        <v>40</v>
      </c>
      <c r="E16" s="117"/>
      <c r="F16" s="119"/>
      <c r="G16" s="3" t="s">
        <v>19</v>
      </c>
      <c r="H16" s="123" t="s">
        <v>20</v>
      </c>
      <c r="I16" s="125"/>
      <c r="J16" s="118" t="s">
        <v>21</v>
      </c>
      <c r="K16" s="119"/>
      <c r="L16" s="125" t="s">
        <v>22</v>
      </c>
      <c r="M16" s="126"/>
      <c r="N16" s="116" t="s">
        <v>20</v>
      </c>
      <c r="O16" s="117"/>
      <c r="P16" s="118" t="s">
        <v>21</v>
      </c>
      <c r="Q16" s="119"/>
      <c r="R16" s="117" t="s">
        <v>22</v>
      </c>
      <c r="S16" s="117"/>
      <c r="T16" s="18" t="s">
        <v>41</v>
      </c>
      <c r="U16" s="17" t="s">
        <v>43</v>
      </c>
      <c r="V16" s="118" t="s">
        <v>44</v>
      </c>
      <c r="W16" s="119"/>
    </row>
    <row r="17" spans="3:25" x14ac:dyDescent="0.35">
      <c r="C17" t="s">
        <v>31</v>
      </c>
      <c r="D17" s="10" t="s">
        <v>37</v>
      </c>
      <c r="E17" t="s">
        <v>38</v>
      </c>
      <c r="F17" s="11" t="s">
        <v>39</v>
      </c>
      <c r="G17" s="25" t="s">
        <v>23</v>
      </c>
      <c r="H17" t="s">
        <v>24</v>
      </c>
      <c r="I17" t="s">
        <v>25</v>
      </c>
      <c r="J17" s="10" t="s">
        <v>26</v>
      </c>
      <c r="K17" s="11" t="s">
        <v>27</v>
      </c>
      <c r="L17" t="s">
        <v>28</v>
      </c>
      <c r="M17" t="s">
        <v>29</v>
      </c>
      <c r="N17" s="5" t="s">
        <v>10</v>
      </c>
      <c r="O17" t="s">
        <v>11</v>
      </c>
      <c r="P17" s="10" t="s">
        <v>12</v>
      </c>
      <c r="Q17" s="11" t="s">
        <v>15</v>
      </c>
      <c r="R17" t="s">
        <v>13</v>
      </c>
      <c r="S17" t="s">
        <v>14</v>
      </c>
      <c r="T17" s="25" t="s">
        <v>42</v>
      </c>
      <c r="U17" t="s">
        <v>9</v>
      </c>
      <c r="V17" s="10" t="s">
        <v>36</v>
      </c>
      <c r="W17" s="11" t="s">
        <v>35</v>
      </c>
    </row>
    <row r="18" spans="3:25" x14ac:dyDescent="0.35">
      <c r="C18" s="1" t="s">
        <v>0</v>
      </c>
      <c r="D18" s="27"/>
      <c r="E18" s="1"/>
      <c r="F18" s="28"/>
      <c r="G18" s="95">
        <v>75.362814999999998</v>
      </c>
      <c r="H18" s="92">
        <v>39.490133</v>
      </c>
      <c r="I18" s="92">
        <v>88.380281999999994</v>
      </c>
      <c r="J18" s="93">
        <v>14.722377</v>
      </c>
      <c r="K18" s="94">
        <v>39.490133</v>
      </c>
      <c r="L18" s="92">
        <v>5.2891820000000003</v>
      </c>
      <c r="M18" s="92">
        <v>14.722377</v>
      </c>
      <c r="N18" s="6">
        <v>100</v>
      </c>
      <c r="O18" s="1">
        <v>100</v>
      </c>
      <c r="P18" s="69">
        <v>100.00009</v>
      </c>
      <c r="Q18" s="28">
        <v>100</v>
      </c>
      <c r="R18" s="69">
        <v>65.866709</v>
      </c>
      <c r="S18" s="69">
        <v>100.00009</v>
      </c>
      <c r="T18" s="26">
        <v>100</v>
      </c>
      <c r="V18" s="70">
        <v>12162000</v>
      </c>
      <c r="W18" s="28">
        <f>((Table1411[[#This Row],[cumulative annual irradiance (visual) (Wh/m2)]]*179)/471)/1000</f>
        <v>4622.0764331210194</v>
      </c>
    </row>
    <row r="19" spans="3:25" x14ac:dyDescent="0.35">
      <c r="C19" s="1" t="s">
        <v>1</v>
      </c>
      <c r="D19" s="27">
        <v>2.1227179999999999</v>
      </c>
      <c r="E19" s="1">
        <v>2.1314669999999998</v>
      </c>
      <c r="F19" s="28">
        <v>2.114611</v>
      </c>
      <c r="G19" s="26">
        <v>75.362814999999998</v>
      </c>
      <c r="H19" s="4">
        <v>39.490133</v>
      </c>
      <c r="I19" s="4">
        <v>88.380281999999994</v>
      </c>
      <c r="J19" s="23">
        <v>14.722377</v>
      </c>
      <c r="K19" s="24">
        <v>39.490133</v>
      </c>
      <c r="L19" s="4">
        <v>5.2891820000000003</v>
      </c>
      <c r="M19" s="4">
        <v>14.722377</v>
      </c>
      <c r="N19" s="6">
        <v>100</v>
      </c>
      <c r="O19" s="1">
        <v>100</v>
      </c>
      <c r="P19" s="69">
        <v>99.343969000000001</v>
      </c>
      <c r="Q19" s="28">
        <v>100</v>
      </c>
      <c r="R19" s="78">
        <v>45.442864</v>
      </c>
      <c r="S19" s="69">
        <v>99.343969000000001</v>
      </c>
      <c r="T19" s="26">
        <v>100</v>
      </c>
      <c r="V19" s="70">
        <v>11498000</v>
      </c>
      <c r="W19" s="28">
        <f>((Table1411[[#This Row],[cumulative annual irradiance (visual) (Wh/m2)]]*179)/471)/1000</f>
        <v>4369.7282377919319</v>
      </c>
    </row>
    <row r="20" spans="3:25" x14ac:dyDescent="0.35">
      <c r="C20" s="1" t="s">
        <v>2</v>
      </c>
      <c r="D20" s="27"/>
      <c r="E20" s="1"/>
      <c r="F20" s="28"/>
      <c r="G20" s="95">
        <v>75.362814999999998</v>
      </c>
      <c r="H20" s="92">
        <v>39.490133</v>
      </c>
      <c r="I20" s="92">
        <v>88.380281999999994</v>
      </c>
      <c r="J20" s="93">
        <v>14.722377</v>
      </c>
      <c r="K20" s="94">
        <v>39.490133</v>
      </c>
      <c r="L20" s="92">
        <v>5.2891820000000003</v>
      </c>
      <c r="M20" s="92">
        <v>14.722377</v>
      </c>
      <c r="N20" s="6">
        <v>100</v>
      </c>
      <c r="O20" s="1">
        <v>100</v>
      </c>
      <c r="P20" s="69">
        <v>100.000049</v>
      </c>
      <c r="Q20" s="28">
        <v>100</v>
      </c>
      <c r="R20" s="69">
        <v>87.694337000000004</v>
      </c>
      <c r="S20" s="69">
        <v>100.000049</v>
      </c>
      <c r="T20" s="26">
        <v>100</v>
      </c>
      <c r="V20" s="70">
        <v>17140000</v>
      </c>
      <c r="W20" s="28">
        <f>((Table1411[[#This Row],[cumulative annual irradiance (visual) (Wh/m2)]]*179)/471)/1000</f>
        <v>6513.9278131634819</v>
      </c>
    </row>
    <row r="21" spans="3:25" x14ac:dyDescent="0.35">
      <c r="C21" s="1" t="s">
        <v>3</v>
      </c>
      <c r="D21" s="27">
        <v>2.1266750000000001</v>
      </c>
      <c r="E21" s="1">
        <v>2.1166309999999999</v>
      </c>
      <c r="F21" s="28">
        <v>2.140304</v>
      </c>
      <c r="G21" s="26">
        <v>77.482983000000004</v>
      </c>
      <c r="H21" s="4">
        <v>40.250011000000001</v>
      </c>
      <c r="I21" s="4">
        <v>91.549295999999998</v>
      </c>
      <c r="J21" s="23">
        <v>14.570401</v>
      </c>
      <c r="K21" s="24">
        <v>40.250011000000001</v>
      </c>
      <c r="L21" s="4">
        <v>5.2891820000000003</v>
      </c>
      <c r="M21" s="4">
        <v>14.570401</v>
      </c>
      <c r="N21" s="6">
        <v>100</v>
      </c>
      <c r="O21" s="1">
        <v>100</v>
      </c>
      <c r="P21" s="69">
        <v>99.295732000000001</v>
      </c>
      <c r="Q21" s="28">
        <v>100</v>
      </c>
      <c r="R21" s="69">
        <v>59.120614000000003</v>
      </c>
      <c r="S21" s="69">
        <v>99.295732000000001</v>
      </c>
      <c r="T21" s="26">
        <v>100</v>
      </c>
      <c r="V21" s="70">
        <v>16316000</v>
      </c>
      <c r="W21" s="28">
        <f>((Table1411[[#This Row],[cumulative annual irradiance (visual) (Wh/m2)]]*179)/471)/1000</f>
        <v>6200.7728237791925</v>
      </c>
    </row>
    <row r="22" spans="3:25" x14ac:dyDescent="0.35">
      <c r="C22" s="1" t="s">
        <v>4</v>
      </c>
      <c r="D22" s="27"/>
      <c r="E22" s="1"/>
      <c r="F22" s="28"/>
      <c r="G22" s="95">
        <v>75.362814999999998</v>
      </c>
      <c r="H22" s="92">
        <v>39.490133</v>
      </c>
      <c r="I22" s="92">
        <v>88.380281999999994</v>
      </c>
      <c r="J22" s="93">
        <v>14.722377</v>
      </c>
      <c r="K22" s="94">
        <v>39.490133</v>
      </c>
      <c r="L22" s="92">
        <v>5.2891820000000003</v>
      </c>
      <c r="M22" s="92">
        <v>14.722377</v>
      </c>
      <c r="N22" s="6">
        <v>100</v>
      </c>
      <c r="O22" s="1">
        <v>100</v>
      </c>
      <c r="P22" s="69">
        <v>100.00003700000001</v>
      </c>
      <c r="Q22" s="28">
        <v>100</v>
      </c>
      <c r="R22" s="69">
        <v>94.366298</v>
      </c>
      <c r="S22" s="69">
        <v>100.00003700000001</v>
      </c>
      <c r="T22" s="26">
        <v>100</v>
      </c>
      <c r="V22" s="70">
        <v>21381000</v>
      </c>
      <c r="W22" s="28">
        <f>((Table1411[[#This Row],[cumulative annual irradiance (visual) (Wh/m2)]]*179)/471)/1000</f>
        <v>8125.6878980891724</v>
      </c>
    </row>
    <row r="23" spans="3:25" x14ac:dyDescent="0.35">
      <c r="C23" s="1" t="s">
        <v>5</v>
      </c>
      <c r="D23" s="27">
        <v>2.1293829999999998</v>
      </c>
      <c r="E23" s="1">
        <v>2.1320060000000001</v>
      </c>
      <c r="F23" s="28">
        <v>2.1327180000000001</v>
      </c>
      <c r="G23" s="26">
        <v>76.474806000000001</v>
      </c>
      <c r="H23" s="4">
        <v>39.794083999999998</v>
      </c>
      <c r="I23" s="4">
        <v>89.436620000000005</v>
      </c>
      <c r="J23" s="23">
        <v>14.418426</v>
      </c>
      <c r="K23" s="24">
        <v>39.794083999999998</v>
      </c>
      <c r="L23" s="4">
        <v>5.2891820000000003</v>
      </c>
      <c r="M23" s="4">
        <v>14.418426</v>
      </c>
      <c r="N23" s="6">
        <v>100</v>
      </c>
      <c r="O23" s="1">
        <v>100</v>
      </c>
      <c r="P23" s="69">
        <v>99.647865999999993</v>
      </c>
      <c r="Q23" s="28">
        <v>100</v>
      </c>
      <c r="R23" s="69">
        <v>60.584581999999997</v>
      </c>
      <c r="S23" s="69">
        <v>99.647865999999993</v>
      </c>
      <c r="T23" s="26">
        <v>100</v>
      </c>
      <c r="V23" s="70">
        <v>16930000</v>
      </c>
      <c r="W23" s="28">
        <f>((Table1411[[#This Row],[cumulative annual irradiance (visual) (Wh/m2)]]*179)/471)/1000</f>
        <v>6434.1188959660294</v>
      </c>
    </row>
    <row r="24" spans="3:25" x14ac:dyDescent="0.35">
      <c r="C24" s="1" t="s">
        <v>6</v>
      </c>
      <c r="D24" s="27"/>
      <c r="E24" s="1"/>
      <c r="F24" s="28"/>
      <c r="G24" s="95">
        <v>75.362814999999998</v>
      </c>
      <c r="H24" s="92">
        <v>39.490133</v>
      </c>
      <c r="I24" s="92">
        <v>88.380281999999994</v>
      </c>
      <c r="J24" s="93">
        <v>14.722377</v>
      </c>
      <c r="K24" s="94">
        <v>39.490133</v>
      </c>
      <c r="L24" s="92">
        <v>5.2891820000000003</v>
      </c>
      <c r="M24" s="92">
        <v>14.722377</v>
      </c>
      <c r="N24" s="6">
        <v>100</v>
      </c>
      <c r="O24" s="1">
        <v>100</v>
      </c>
      <c r="P24" s="69">
        <v>100.000018</v>
      </c>
      <c r="Q24" s="28">
        <v>100</v>
      </c>
      <c r="R24" s="69">
        <v>76.193353000000002</v>
      </c>
      <c r="S24" s="69">
        <v>100.000018</v>
      </c>
      <c r="T24" s="26">
        <v>100</v>
      </c>
      <c r="V24" s="70">
        <v>16489000</v>
      </c>
      <c r="W24" s="28">
        <f>((Table1411[[#This Row],[cumulative annual irradiance (visual) (Wh/m2)]]*179)/471)/1000</f>
        <v>6266.5201698513802</v>
      </c>
    </row>
    <row r="25" spans="3:25" ht="15" thickBot="1" x14ac:dyDescent="0.4">
      <c r="C25" s="34" t="s">
        <v>7</v>
      </c>
      <c r="D25" s="33">
        <v>2.1317170000000001</v>
      </c>
      <c r="E25" s="34">
        <v>2.1284040000000002</v>
      </c>
      <c r="F25" s="30">
        <v>2.1243409999999998</v>
      </c>
      <c r="G25" s="35">
        <v>75.562951999999996</v>
      </c>
      <c r="H25" s="36">
        <v>39.946060000000003</v>
      </c>
      <c r="I25" s="36">
        <v>89.084507000000002</v>
      </c>
      <c r="J25" s="37">
        <v>14.722377</v>
      </c>
      <c r="K25" s="38">
        <v>39.946060000000003</v>
      </c>
      <c r="L25" s="36">
        <v>5.2891820000000003</v>
      </c>
      <c r="M25" s="36">
        <v>14.722377</v>
      </c>
      <c r="N25" s="39">
        <v>100</v>
      </c>
      <c r="O25" s="34">
        <v>100</v>
      </c>
      <c r="P25" s="71">
        <v>99.647865999999993</v>
      </c>
      <c r="Q25" s="30">
        <v>100</v>
      </c>
      <c r="R25" s="79">
        <v>46.402782000000002</v>
      </c>
      <c r="S25" s="71">
        <v>99.647865999999993</v>
      </c>
      <c r="T25" s="35">
        <v>100</v>
      </c>
      <c r="U25" s="32"/>
      <c r="V25" s="70">
        <v>12067000</v>
      </c>
      <c r="W25" s="30">
        <f>((Table1411[[#This Row],[cumulative annual irradiance (visual) (Wh/m2)]]*179)/471)/1000</f>
        <v>4585.9723991507435</v>
      </c>
    </row>
    <row r="26" spans="3:25" x14ac:dyDescent="0.35"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/>
    </row>
    <row r="27" spans="3:25" s="20" customFormat="1" ht="29" thickBot="1" x14ac:dyDescent="0.7">
      <c r="D27" s="19" t="s">
        <v>17</v>
      </c>
      <c r="N27" s="22"/>
    </row>
    <row r="28" spans="3:25" ht="15" thickBot="1" x14ac:dyDescent="0.4">
      <c r="D28" s="113" t="s">
        <v>8</v>
      </c>
      <c r="E28" s="114"/>
      <c r="F28" s="114"/>
      <c r="G28" s="114"/>
      <c r="H28" s="114"/>
      <c r="I28" s="114"/>
      <c r="J28" s="114"/>
      <c r="K28" s="114"/>
      <c r="L28" s="114"/>
      <c r="M28" s="115"/>
      <c r="N28" s="113" t="s">
        <v>30</v>
      </c>
      <c r="O28" s="114"/>
      <c r="P28" s="114"/>
      <c r="Q28" s="114"/>
      <c r="R28" s="114"/>
      <c r="S28" s="114"/>
      <c r="T28" s="114"/>
      <c r="U28" s="114"/>
      <c r="V28" s="114"/>
      <c r="W28" s="115"/>
    </row>
    <row r="29" spans="3:25" x14ac:dyDescent="0.35">
      <c r="D29" s="118" t="s">
        <v>40</v>
      </c>
      <c r="E29" s="117"/>
      <c r="F29" s="119"/>
      <c r="G29" s="31" t="s">
        <v>19</v>
      </c>
      <c r="H29" s="125" t="s">
        <v>20</v>
      </c>
      <c r="I29" s="125"/>
      <c r="J29" s="118" t="s">
        <v>21</v>
      </c>
      <c r="K29" s="119"/>
      <c r="L29" s="125" t="s">
        <v>22</v>
      </c>
      <c r="M29" s="126"/>
      <c r="N29" s="116" t="s">
        <v>20</v>
      </c>
      <c r="O29" s="117"/>
      <c r="P29" s="118" t="s">
        <v>21</v>
      </c>
      <c r="Q29" s="119"/>
      <c r="R29" s="117" t="s">
        <v>22</v>
      </c>
      <c r="S29" s="117"/>
      <c r="T29" s="18" t="s">
        <v>41</v>
      </c>
      <c r="U29" s="17" t="s">
        <v>43</v>
      </c>
      <c r="V29" s="118" t="s">
        <v>45</v>
      </c>
      <c r="W29" s="119"/>
    </row>
    <row r="30" spans="3:25" x14ac:dyDescent="0.35">
      <c r="C30" t="s">
        <v>31</v>
      </c>
      <c r="D30" s="10" t="s">
        <v>37</v>
      </c>
      <c r="E30" t="s">
        <v>38</v>
      </c>
      <c r="F30" s="11" t="s">
        <v>39</v>
      </c>
      <c r="G30" s="25" t="s">
        <v>23</v>
      </c>
      <c r="H30" t="s">
        <v>24</v>
      </c>
      <c r="I30" t="s">
        <v>25</v>
      </c>
      <c r="J30" s="10" t="s">
        <v>26</v>
      </c>
      <c r="K30" s="11" t="s">
        <v>27</v>
      </c>
      <c r="L30" t="s">
        <v>28</v>
      </c>
      <c r="M30" t="s">
        <v>29</v>
      </c>
      <c r="N30" s="5" t="s">
        <v>10</v>
      </c>
      <c r="O30" t="s">
        <v>11</v>
      </c>
      <c r="P30" s="10" t="s">
        <v>12</v>
      </c>
      <c r="Q30" s="11" t="s">
        <v>15</v>
      </c>
      <c r="R30" t="s">
        <v>13</v>
      </c>
      <c r="S30" t="s">
        <v>14</v>
      </c>
      <c r="T30" s="25" t="s">
        <v>42</v>
      </c>
      <c r="U30" t="s">
        <v>9</v>
      </c>
      <c r="V30" s="10" t="s">
        <v>36</v>
      </c>
      <c r="W30" s="11" t="s">
        <v>35</v>
      </c>
    </row>
    <row r="31" spans="3:25" x14ac:dyDescent="0.35">
      <c r="C31" t="s">
        <v>0</v>
      </c>
      <c r="D31" s="27">
        <v>2.1142430000000001</v>
      </c>
      <c r="E31" s="1">
        <v>2.0904020000000001</v>
      </c>
      <c r="F31" s="28">
        <v>2.118814</v>
      </c>
      <c r="G31" s="26">
        <v>81.161972000000006</v>
      </c>
      <c r="H31" s="4">
        <v>32.218310000000002</v>
      </c>
      <c r="I31" s="1">
        <v>98.943662000000003</v>
      </c>
      <c r="J31" s="23">
        <v>16.725352000000001</v>
      </c>
      <c r="K31" s="24">
        <v>32.218310000000002</v>
      </c>
      <c r="L31" s="4">
        <v>6.6901409999999997</v>
      </c>
      <c r="M31" s="4">
        <v>16.725352000000001</v>
      </c>
      <c r="N31" s="6">
        <v>100</v>
      </c>
      <c r="O31" s="1">
        <v>100</v>
      </c>
      <c r="P31" s="72">
        <v>49.119717999999999</v>
      </c>
      <c r="Q31" s="28">
        <v>100</v>
      </c>
      <c r="R31" s="70">
        <v>22.711237000000001</v>
      </c>
      <c r="S31" s="69">
        <v>49.119717999999999</v>
      </c>
      <c r="T31" s="26">
        <v>100</v>
      </c>
      <c r="U31" s="1"/>
      <c r="V31" s="70">
        <v>9024400</v>
      </c>
      <c r="W31" s="28">
        <f>((Table189[[#This Row],[cumulative annual irradiance (visual) (Wh/m2)]]*179)/568)/1000</f>
        <v>2843.9570422535212</v>
      </c>
    </row>
    <row r="32" spans="3:25" x14ac:dyDescent="0.35">
      <c r="C32" t="s">
        <v>1</v>
      </c>
      <c r="D32" s="27">
        <v>2.100422</v>
      </c>
      <c r="E32" s="1">
        <v>2.1056330000000001</v>
      </c>
      <c r="F32" s="28">
        <v>2.1032229999999998</v>
      </c>
      <c r="G32" s="26">
        <v>79.225352000000001</v>
      </c>
      <c r="H32" s="4">
        <v>31.338028000000001</v>
      </c>
      <c r="I32" s="1">
        <v>98.415492999999998</v>
      </c>
      <c r="J32" s="23">
        <v>16.725352000000001</v>
      </c>
      <c r="K32" s="24">
        <v>31.338028000000001</v>
      </c>
      <c r="L32" s="4">
        <v>6.8661969999999997</v>
      </c>
      <c r="M32" s="4">
        <v>16.725352000000001</v>
      </c>
      <c r="N32" s="6">
        <v>100</v>
      </c>
      <c r="O32" s="1">
        <v>100</v>
      </c>
      <c r="P32" s="72">
        <v>58.450665999999998</v>
      </c>
      <c r="Q32" s="28">
        <v>100</v>
      </c>
      <c r="R32" s="70">
        <v>24.471819</v>
      </c>
      <c r="S32" s="69">
        <v>58.450665999999998</v>
      </c>
      <c r="T32" s="26">
        <v>100</v>
      </c>
      <c r="U32" s="1"/>
      <c r="V32" s="70">
        <v>10355000</v>
      </c>
      <c r="W32" s="28">
        <f>((Table189[[#This Row],[cumulative annual irradiance (visual) (Wh/m2)]]*179)/568)/1000</f>
        <v>3263.2834507042253</v>
      </c>
      <c r="Y32" s="2"/>
    </row>
    <row r="33" spans="3:25" x14ac:dyDescent="0.35">
      <c r="C33" t="s">
        <v>2</v>
      </c>
      <c r="D33" s="27">
        <v>2.1101160000000001</v>
      </c>
      <c r="E33" s="1">
        <v>2.104517</v>
      </c>
      <c r="F33" s="28">
        <v>2.1042879999999999</v>
      </c>
      <c r="G33" s="26">
        <v>78.873238999999998</v>
      </c>
      <c r="H33" s="4">
        <v>31.514085000000001</v>
      </c>
      <c r="I33" s="1">
        <v>99.119718000000006</v>
      </c>
      <c r="J33" s="23">
        <v>16.725352000000001</v>
      </c>
      <c r="K33" s="24">
        <v>31.514085000000001</v>
      </c>
      <c r="L33" s="4">
        <v>6.8661969999999997</v>
      </c>
      <c r="M33" s="4">
        <v>16.725352000000001</v>
      </c>
      <c r="N33" s="6">
        <v>100</v>
      </c>
      <c r="O33" s="1">
        <v>100</v>
      </c>
      <c r="P33" s="72">
        <v>87.676188999999994</v>
      </c>
      <c r="Q33" s="28">
        <v>100</v>
      </c>
      <c r="R33" s="70">
        <v>31.68995</v>
      </c>
      <c r="S33" s="69">
        <v>87.676188999999994</v>
      </c>
      <c r="T33" s="26">
        <v>100</v>
      </c>
      <c r="U33" s="1"/>
      <c r="V33" s="70">
        <v>14868000</v>
      </c>
      <c r="W33" s="28">
        <f>((Table189[[#This Row],[cumulative annual irradiance (visual) (Wh/m2)]]*179)/568)/1000</f>
        <v>4685.5140845070428</v>
      </c>
      <c r="Y33" s="2"/>
    </row>
    <row r="34" spans="3:25" x14ac:dyDescent="0.35">
      <c r="C34" t="s">
        <v>3</v>
      </c>
      <c r="D34" s="27">
        <v>2.1213030000000002</v>
      </c>
      <c r="E34" s="1">
        <v>2.0999469999999998</v>
      </c>
      <c r="F34" s="28">
        <v>2.0761120000000002</v>
      </c>
      <c r="G34" s="26">
        <v>77.464788999999996</v>
      </c>
      <c r="H34" s="4">
        <v>30.985914999999999</v>
      </c>
      <c r="I34" s="1">
        <v>98.415492999999998</v>
      </c>
      <c r="J34" s="23">
        <v>16.549295999999998</v>
      </c>
      <c r="K34" s="24">
        <v>30.985914999999999</v>
      </c>
      <c r="L34" s="4">
        <v>6.6901409999999997</v>
      </c>
      <c r="M34" s="4">
        <v>16.549295999999998</v>
      </c>
      <c r="N34" s="6">
        <v>100</v>
      </c>
      <c r="O34" s="1">
        <v>100</v>
      </c>
      <c r="P34" s="72">
        <v>99.471846999999997</v>
      </c>
      <c r="Q34" s="28">
        <v>100</v>
      </c>
      <c r="R34" s="70">
        <v>37.499963999999999</v>
      </c>
      <c r="S34" s="69">
        <v>99.471846999999997</v>
      </c>
      <c r="T34" s="26">
        <v>100</v>
      </c>
      <c r="U34" s="1"/>
      <c r="V34" s="70">
        <v>19390000</v>
      </c>
      <c r="W34" s="28">
        <f>((Table189[[#This Row],[cumulative annual irradiance (visual) (Wh/m2)]]*179)/568)/1000</f>
        <v>6110.5809859154933</v>
      </c>
      <c r="Y34" s="2"/>
    </row>
    <row r="35" spans="3:25" x14ac:dyDescent="0.35">
      <c r="C35" t="s">
        <v>4</v>
      </c>
      <c r="D35" s="27">
        <v>2.09491</v>
      </c>
      <c r="E35" s="1">
        <v>2.0810550000000001</v>
      </c>
      <c r="F35" s="28">
        <v>2.048667</v>
      </c>
      <c r="G35" s="26">
        <v>74.295775000000006</v>
      </c>
      <c r="H35" s="4">
        <v>30.457746</v>
      </c>
      <c r="I35" s="1">
        <v>98.239436999999995</v>
      </c>
      <c r="J35" s="23">
        <v>16.549295999999998</v>
      </c>
      <c r="K35" s="24">
        <v>30.457746</v>
      </c>
      <c r="L35" s="4">
        <v>6.5140849999999997</v>
      </c>
      <c r="M35" s="4">
        <v>16.549295999999998</v>
      </c>
      <c r="N35" s="6">
        <v>100</v>
      </c>
      <c r="O35" s="1">
        <v>100</v>
      </c>
      <c r="P35" s="72">
        <v>99.823960999999997</v>
      </c>
      <c r="Q35" s="28">
        <v>100</v>
      </c>
      <c r="R35" s="70">
        <v>38.908436000000002</v>
      </c>
      <c r="S35" s="69">
        <v>99.823960999999997</v>
      </c>
      <c r="T35" s="26">
        <v>100</v>
      </c>
      <c r="U35" s="1"/>
      <c r="V35" s="70">
        <v>21194000</v>
      </c>
      <c r="W35" s="28">
        <f>((Table189[[#This Row],[cumulative annual irradiance (visual) (Wh/m2)]]*179)/568)/1000</f>
        <v>6679.0950704225352</v>
      </c>
      <c r="Y35" s="2"/>
    </row>
    <row r="36" spans="3:25" x14ac:dyDescent="0.35">
      <c r="C36" t="s">
        <v>5</v>
      </c>
      <c r="D36" s="27">
        <v>2.06657</v>
      </c>
      <c r="E36" s="1">
        <v>2.085486</v>
      </c>
      <c r="F36" s="28">
        <v>2.1101969999999999</v>
      </c>
      <c r="G36" s="26">
        <v>80.809859000000003</v>
      </c>
      <c r="H36" s="4">
        <v>31.866197</v>
      </c>
      <c r="I36" s="1">
        <v>99.119718000000006</v>
      </c>
      <c r="J36" s="23">
        <v>16.725352000000001</v>
      </c>
      <c r="K36" s="24">
        <v>31.866197</v>
      </c>
      <c r="L36" s="4">
        <v>6.6901409999999997</v>
      </c>
      <c r="M36" s="4">
        <v>16.725352000000001</v>
      </c>
      <c r="N36" s="6">
        <v>100</v>
      </c>
      <c r="O36" s="1">
        <v>100</v>
      </c>
      <c r="P36" s="72">
        <v>99.295794999999998</v>
      </c>
      <c r="Q36" s="28">
        <v>100</v>
      </c>
      <c r="R36" s="70">
        <v>37.323957999999998</v>
      </c>
      <c r="S36" s="69">
        <v>99.295794999999998</v>
      </c>
      <c r="T36" s="26">
        <v>100</v>
      </c>
      <c r="U36" s="1"/>
      <c r="V36" s="70">
        <v>19975000</v>
      </c>
      <c r="W36" s="28">
        <f>((Table189[[#This Row],[cumulative annual irradiance (visual) (Wh/m2)]]*179)/568)/1000</f>
        <v>6294.9383802816901</v>
      </c>
      <c r="Y36" s="2"/>
    </row>
    <row r="37" spans="3:25" x14ac:dyDescent="0.35">
      <c r="C37" t="s">
        <v>6</v>
      </c>
      <c r="D37" s="27">
        <v>2.095882</v>
      </c>
      <c r="E37" s="1">
        <v>2.094039</v>
      </c>
      <c r="F37" s="28">
        <v>2.0600010000000002</v>
      </c>
      <c r="G37" s="26">
        <v>74.471830999999995</v>
      </c>
      <c r="H37" s="4">
        <v>30.809858999999999</v>
      </c>
      <c r="I37" s="1">
        <v>98.415492999999998</v>
      </c>
      <c r="J37" s="23">
        <v>16.549295999999998</v>
      </c>
      <c r="K37" s="24">
        <v>30.809858999999999</v>
      </c>
      <c r="L37" s="4">
        <v>6.6901409999999997</v>
      </c>
      <c r="M37" s="4">
        <v>16.549295999999998</v>
      </c>
      <c r="N37" s="6">
        <v>100</v>
      </c>
      <c r="O37" s="1">
        <v>100</v>
      </c>
      <c r="P37" s="72">
        <v>80.281783000000004</v>
      </c>
      <c r="Q37" s="28">
        <v>100</v>
      </c>
      <c r="R37" s="70">
        <v>30.105592000000001</v>
      </c>
      <c r="S37" s="69">
        <v>80.281783000000004</v>
      </c>
      <c r="T37" s="26">
        <v>100</v>
      </c>
      <c r="U37" s="1"/>
      <c r="V37" s="70">
        <v>15391000</v>
      </c>
      <c r="W37" s="28">
        <f>((Table189[[#This Row],[cumulative annual irradiance (visual) (Wh/m2)]]*179)/568)/1000</f>
        <v>4850.3327464788736</v>
      </c>
      <c r="Y37" s="2"/>
    </row>
    <row r="38" spans="3:25" ht="15" thickBot="1" x14ac:dyDescent="0.4">
      <c r="C38" s="32" t="s">
        <v>7</v>
      </c>
      <c r="D38" s="33">
        <v>2.0838199999999998</v>
      </c>
      <c r="E38" s="34">
        <v>2.0990060000000001</v>
      </c>
      <c r="F38" s="30">
        <v>2.0897220000000001</v>
      </c>
      <c r="G38" s="35">
        <v>77.464788999999996</v>
      </c>
      <c r="H38" s="36">
        <v>31.161971999999999</v>
      </c>
      <c r="I38" s="34">
        <v>98.943662000000003</v>
      </c>
      <c r="J38" s="37">
        <v>16.725352000000001</v>
      </c>
      <c r="K38" s="38">
        <v>31.161971999999999</v>
      </c>
      <c r="L38" s="36">
        <v>6.6901409999999997</v>
      </c>
      <c r="M38" s="36">
        <v>16.725352000000001</v>
      </c>
      <c r="N38" s="39">
        <v>100</v>
      </c>
      <c r="O38" s="34">
        <v>100</v>
      </c>
      <c r="P38" s="73">
        <v>53.873252999999998</v>
      </c>
      <c r="Q38" s="30">
        <v>100</v>
      </c>
      <c r="R38" s="70">
        <v>23.943677000000001</v>
      </c>
      <c r="S38" s="71">
        <v>53.873252999999998</v>
      </c>
      <c r="T38" s="35">
        <v>100</v>
      </c>
      <c r="U38" s="34"/>
      <c r="V38" s="70">
        <v>10337000</v>
      </c>
      <c r="W38" s="30">
        <f>((Table189[[#This Row],[cumulative annual irradiance (visual) (Wh/m2)]]*179)/568)/1000</f>
        <v>3257.6109154929577</v>
      </c>
      <c r="Y38" s="2"/>
    </row>
    <row r="39" spans="3:25" x14ac:dyDescent="0.35">
      <c r="E39" s="128"/>
      <c r="F39" s="128"/>
      <c r="G39" s="128"/>
      <c r="H39" s="128"/>
      <c r="I39" s="128"/>
      <c r="J39" s="128"/>
      <c r="N39"/>
      <c r="Y39" s="2"/>
    </row>
    <row r="40" spans="3:25" s="20" customFormat="1" ht="29" thickBot="1" x14ac:dyDescent="0.7">
      <c r="D40" s="19" t="s">
        <v>18</v>
      </c>
      <c r="N40" s="22"/>
      <c r="U40" s="21"/>
      <c r="Y40"/>
    </row>
    <row r="41" spans="3:25" ht="15" thickBot="1" x14ac:dyDescent="0.4">
      <c r="D41" s="113" t="s">
        <v>8</v>
      </c>
      <c r="E41" s="114"/>
      <c r="F41" s="114"/>
      <c r="G41" s="114"/>
      <c r="H41" s="114"/>
      <c r="I41" s="114"/>
      <c r="J41" s="114"/>
      <c r="K41" s="114"/>
      <c r="L41" s="114"/>
      <c r="M41" s="115"/>
      <c r="N41" s="113" t="s">
        <v>30</v>
      </c>
      <c r="O41" s="114"/>
      <c r="P41" s="114"/>
      <c r="Q41" s="114"/>
      <c r="R41" s="114"/>
      <c r="S41" s="114"/>
      <c r="T41" s="114"/>
      <c r="U41" s="114"/>
      <c r="V41" s="114"/>
      <c r="W41" s="115"/>
    </row>
    <row r="42" spans="3:25" x14ac:dyDescent="0.35">
      <c r="D42" s="118" t="s">
        <v>40</v>
      </c>
      <c r="E42" s="117"/>
      <c r="F42" s="119"/>
      <c r="G42" s="31" t="s">
        <v>19</v>
      </c>
      <c r="H42" s="125" t="s">
        <v>20</v>
      </c>
      <c r="I42" s="125"/>
      <c r="J42" s="118" t="s">
        <v>21</v>
      </c>
      <c r="K42" s="119"/>
      <c r="L42" s="125" t="s">
        <v>22</v>
      </c>
      <c r="M42" s="126"/>
      <c r="N42" s="116" t="s">
        <v>20</v>
      </c>
      <c r="O42" s="117"/>
      <c r="P42" s="118" t="s">
        <v>21</v>
      </c>
      <c r="Q42" s="119"/>
      <c r="R42" s="117" t="s">
        <v>22</v>
      </c>
      <c r="S42" s="117"/>
      <c r="T42" s="18" t="s">
        <v>41</v>
      </c>
      <c r="U42" s="17" t="s">
        <v>43</v>
      </c>
      <c r="V42" s="118" t="s">
        <v>46</v>
      </c>
      <c r="W42" s="119"/>
    </row>
    <row r="43" spans="3:25" x14ac:dyDescent="0.35">
      <c r="C43" t="s">
        <v>31</v>
      </c>
      <c r="D43" s="10" t="s">
        <v>37</v>
      </c>
      <c r="E43" t="s">
        <v>38</v>
      </c>
      <c r="F43" s="11" t="s">
        <v>39</v>
      </c>
      <c r="G43" s="25" t="s">
        <v>23</v>
      </c>
      <c r="H43" t="s">
        <v>24</v>
      </c>
      <c r="I43" t="s">
        <v>25</v>
      </c>
      <c r="J43" s="10" t="s">
        <v>26</v>
      </c>
      <c r="K43" s="11" t="s">
        <v>27</v>
      </c>
      <c r="L43" t="s">
        <v>28</v>
      </c>
      <c r="M43" t="s">
        <v>29</v>
      </c>
      <c r="N43" s="5" t="s">
        <v>10</v>
      </c>
      <c r="O43" t="s">
        <v>11</v>
      </c>
      <c r="P43" s="10" t="s">
        <v>12</v>
      </c>
      <c r="Q43" s="11" t="s">
        <v>15</v>
      </c>
      <c r="R43" t="s">
        <v>13</v>
      </c>
      <c r="S43" t="s">
        <v>14</v>
      </c>
      <c r="T43" s="25" t="s">
        <v>42</v>
      </c>
      <c r="U43" t="s">
        <v>9</v>
      </c>
      <c r="V43" s="10" t="s">
        <v>36</v>
      </c>
      <c r="W43" s="11" t="s">
        <v>35</v>
      </c>
    </row>
    <row r="44" spans="3:25" x14ac:dyDescent="0.35">
      <c r="C44" t="s">
        <v>0</v>
      </c>
      <c r="D44" s="27">
        <v>1.9562189999999999</v>
      </c>
      <c r="E44" s="1">
        <v>1.9608190000000001</v>
      </c>
      <c r="F44" s="28">
        <v>1.963654</v>
      </c>
      <c r="G44" s="26">
        <v>53.467354</v>
      </c>
      <c r="H44" s="4">
        <v>28.439862000000002</v>
      </c>
      <c r="I44" s="4">
        <v>76.769758999999993</v>
      </c>
      <c r="J44" s="23">
        <v>17.498282</v>
      </c>
      <c r="K44" s="24">
        <v>28.439862000000002</v>
      </c>
      <c r="L44" s="4">
        <v>9.2439859999999996</v>
      </c>
      <c r="M44" s="4">
        <v>17.498282</v>
      </c>
      <c r="N44" s="6">
        <v>100</v>
      </c>
      <c r="O44" s="1">
        <v>100</v>
      </c>
      <c r="P44" s="80">
        <v>45.240527</v>
      </c>
      <c r="Q44" s="28">
        <v>100</v>
      </c>
      <c r="R44" s="69">
        <v>24.377994999999999</v>
      </c>
      <c r="S44" s="78">
        <v>45.240527</v>
      </c>
      <c r="T44" s="26">
        <v>100</v>
      </c>
      <c r="U44" s="1"/>
      <c r="V44" s="3">
        <v>6734600</v>
      </c>
      <c r="W44" s="28">
        <f>((Table18512[[#This Row],[cumulative annual irradiance (visual) (Wh/m2)]]*179)/441)/1000</f>
        <v>2733.5451247165533</v>
      </c>
    </row>
    <row r="45" spans="3:25" x14ac:dyDescent="0.35">
      <c r="C45" t="s">
        <v>1</v>
      </c>
      <c r="D45" s="27">
        <v>1.9703360000000001</v>
      </c>
      <c r="E45" s="1">
        <v>1.9567239999999999</v>
      </c>
      <c r="F45" s="28">
        <v>1.9637720000000001</v>
      </c>
      <c r="G45" s="26">
        <v>54.154640000000001</v>
      </c>
      <c r="H45" s="4">
        <v>28.611684</v>
      </c>
      <c r="I45" s="4">
        <v>77.941580999999999</v>
      </c>
      <c r="J45" s="23">
        <v>17.670103000000001</v>
      </c>
      <c r="K45" s="24">
        <v>28.611684</v>
      </c>
      <c r="L45" s="4">
        <v>9.2439859999999996</v>
      </c>
      <c r="M45" s="4">
        <v>17.670103000000001</v>
      </c>
      <c r="N45" s="6">
        <v>100</v>
      </c>
      <c r="O45" s="1">
        <v>100</v>
      </c>
      <c r="P45" s="72">
        <v>50.948431999999997</v>
      </c>
      <c r="Q45" s="28">
        <v>100</v>
      </c>
      <c r="R45" s="69">
        <v>27.065266000000001</v>
      </c>
      <c r="S45" s="69">
        <v>50.948431999999997</v>
      </c>
      <c r="T45" s="26">
        <v>100</v>
      </c>
      <c r="U45" s="1"/>
      <c r="V45" s="3">
        <v>7580800</v>
      </c>
      <c r="W45" s="28">
        <f>((Table18512[[#This Row],[cumulative annual irradiance (visual) (Wh/m2)]]*179)/441)/1000</f>
        <v>3077.014058956916</v>
      </c>
    </row>
    <row r="46" spans="3:25" x14ac:dyDescent="0.35">
      <c r="C46" t="s">
        <v>2</v>
      </c>
      <c r="D46" s="27">
        <v>1.954553</v>
      </c>
      <c r="E46" s="1">
        <v>1.9663710000000001</v>
      </c>
      <c r="F46" s="28">
        <v>1.9373659999999999</v>
      </c>
      <c r="G46" s="26">
        <v>52.628866000000002</v>
      </c>
      <c r="H46" s="4">
        <v>28.106528999999998</v>
      </c>
      <c r="I46" s="4">
        <v>75.243987000000004</v>
      </c>
      <c r="J46" s="23">
        <v>17.154639</v>
      </c>
      <c r="K46" s="24">
        <v>28.106528999999998</v>
      </c>
      <c r="L46" s="4">
        <v>9.072165</v>
      </c>
      <c r="M46" s="4">
        <v>17.154639</v>
      </c>
      <c r="N46" s="6">
        <v>100</v>
      </c>
      <c r="O46" s="1">
        <v>100</v>
      </c>
      <c r="P46" s="72">
        <v>69.529263</v>
      </c>
      <c r="Q46" s="28">
        <v>100</v>
      </c>
      <c r="R46" s="69">
        <v>32.278381000000003</v>
      </c>
      <c r="S46" s="69">
        <v>69.529263</v>
      </c>
      <c r="T46" s="26">
        <v>100</v>
      </c>
      <c r="U46" s="1"/>
      <c r="V46" s="3">
        <v>11019000</v>
      </c>
      <c r="W46" s="28">
        <f>((Table18512[[#This Row],[cumulative annual irradiance (visual) (Wh/m2)]]*179)/441)/1000</f>
        <v>4472.5646258503402</v>
      </c>
    </row>
    <row r="47" spans="3:25" x14ac:dyDescent="0.35">
      <c r="C47" t="s">
        <v>3</v>
      </c>
      <c r="D47" s="27">
        <v>1.956107</v>
      </c>
      <c r="E47" s="1">
        <v>1.954175</v>
      </c>
      <c r="F47" s="28">
        <v>1.938849</v>
      </c>
      <c r="G47" s="26">
        <v>52.951889999999999</v>
      </c>
      <c r="H47" s="4">
        <v>28.268042000000001</v>
      </c>
      <c r="I47" s="4">
        <v>74.718213000000006</v>
      </c>
      <c r="J47" s="23">
        <v>17.326460999999998</v>
      </c>
      <c r="K47" s="24">
        <v>28.268042000000001</v>
      </c>
      <c r="L47" s="4">
        <v>9.072165</v>
      </c>
      <c r="M47" s="4">
        <v>17.326460999999998</v>
      </c>
      <c r="N47" s="6">
        <v>100</v>
      </c>
      <c r="O47" s="1">
        <v>100</v>
      </c>
      <c r="P47" s="72">
        <v>82.474237000000002</v>
      </c>
      <c r="Q47" s="28">
        <v>100</v>
      </c>
      <c r="R47" s="69">
        <v>36.158087999999999</v>
      </c>
      <c r="S47" s="69">
        <v>82.474237000000002</v>
      </c>
      <c r="T47" s="26">
        <v>100</v>
      </c>
      <c r="U47" s="1"/>
      <c r="V47" s="3">
        <v>14302000</v>
      </c>
      <c r="W47" s="28">
        <f>((Table18512[[#This Row],[cumulative annual irradiance (visual) (Wh/m2)]]*179)/441)/1000</f>
        <v>5805.120181405895</v>
      </c>
    </row>
    <row r="48" spans="3:25" x14ac:dyDescent="0.35">
      <c r="C48" t="s">
        <v>4</v>
      </c>
      <c r="D48" s="27">
        <v>1.9507920000000001</v>
      </c>
      <c r="E48" s="1">
        <v>1.9386779999999999</v>
      </c>
      <c r="F48" s="28">
        <v>1.9653050000000001</v>
      </c>
      <c r="G48" s="26">
        <v>55.326461000000002</v>
      </c>
      <c r="H48" s="4">
        <v>28.611684</v>
      </c>
      <c r="I48" s="4">
        <v>77.597937999999999</v>
      </c>
      <c r="J48" s="23">
        <v>17.326460999999998</v>
      </c>
      <c r="K48" s="24">
        <v>28.611684</v>
      </c>
      <c r="L48" s="4">
        <v>9.2439859999999996</v>
      </c>
      <c r="M48" s="4">
        <v>17.326460999999998</v>
      </c>
      <c r="N48" s="6">
        <v>100</v>
      </c>
      <c r="O48" s="1">
        <v>100</v>
      </c>
      <c r="P48" s="72">
        <v>82.494917000000001</v>
      </c>
      <c r="Q48" s="28">
        <v>100</v>
      </c>
      <c r="R48" s="69">
        <v>37.512065999999997</v>
      </c>
      <c r="S48" s="69">
        <v>82.494917000000001</v>
      </c>
      <c r="T48" s="26">
        <v>100</v>
      </c>
      <c r="U48" s="1"/>
      <c r="V48" s="3">
        <v>15681000</v>
      </c>
      <c r="W48" s="28">
        <f>((Table18512[[#This Row],[cumulative annual irradiance (visual) (Wh/m2)]]*179)/441)/1000</f>
        <v>6364.850340136054</v>
      </c>
    </row>
    <row r="49" spans="3:23" x14ac:dyDescent="0.35">
      <c r="C49" t="s">
        <v>5</v>
      </c>
      <c r="D49" s="27">
        <v>1.9610369999999999</v>
      </c>
      <c r="E49" s="1">
        <v>1.96211</v>
      </c>
      <c r="F49" s="28">
        <v>1.9699089999999999</v>
      </c>
      <c r="G49" s="26">
        <v>54.982818000000002</v>
      </c>
      <c r="H49" s="4">
        <v>28.439862000000002</v>
      </c>
      <c r="I49" s="4">
        <v>78.103093000000001</v>
      </c>
      <c r="J49" s="23">
        <v>17.326460999999998</v>
      </c>
      <c r="K49" s="24">
        <v>28.439862000000002</v>
      </c>
      <c r="L49" s="4">
        <v>9.4158080000000002</v>
      </c>
      <c r="M49" s="4">
        <v>17.326460999999998</v>
      </c>
      <c r="N49" s="6">
        <v>100</v>
      </c>
      <c r="O49" s="1">
        <v>100</v>
      </c>
      <c r="P49" s="72">
        <v>80.484520000000003</v>
      </c>
      <c r="Q49" s="28">
        <v>100</v>
      </c>
      <c r="R49" s="69">
        <v>36.168396000000001</v>
      </c>
      <c r="S49" s="69">
        <v>80.484520000000003</v>
      </c>
      <c r="T49" s="26">
        <v>100</v>
      </c>
      <c r="U49" s="1"/>
      <c r="V49" s="3">
        <v>14706000</v>
      </c>
      <c r="W49" s="28">
        <f>((Table18512[[#This Row],[cumulative annual irradiance (visual) (Wh/m2)]]*179)/441)/1000</f>
        <v>5969.1020408163267</v>
      </c>
    </row>
    <row r="50" spans="3:23" x14ac:dyDescent="0.35">
      <c r="C50" t="s">
        <v>6</v>
      </c>
      <c r="D50" s="27">
        <v>1.9586330000000001</v>
      </c>
      <c r="E50" s="1">
        <v>1.9484900000000001</v>
      </c>
      <c r="F50" s="28">
        <v>1.944102</v>
      </c>
      <c r="G50" s="26">
        <v>53.154640000000001</v>
      </c>
      <c r="H50" s="4">
        <v>28.611684</v>
      </c>
      <c r="I50" s="4">
        <v>76.082474000000005</v>
      </c>
      <c r="J50" s="23">
        <v>17.336770000000001</v>
      </c>
      <c r="K50" s="24">
        <v>28.611684</v>
      </c>
      <c r="L50" s="4">
        <v>9.2439859999999996</v>
      </c>
      <c r="M50" s="4">
        <v>17.336770000000001</v>
      </c>
      <c r="N50" s="6">
        <v>100</v>
      </c>
      <c r="O50" s="1">
        <v>100</v>
      </c>
      <c r="P50" s="72">
        <v>63.003539000000004</v>
      </c>
      <c r="Q50" s="28">
        <v>100</v>
      </c>
      <c r="R50" s="69">
        <v>30.106563000000001</v>
      </c>
      <c r="S50" s="69">
        <v>63.003539000000004</v>
      </c>
      <c r="T50" s="26">
        <v>100</v>
      </c>
      <c r="U50" s="1"/>
      <c r="V50" s="3">
        <v>11392000</v>
      </c>
      <c r="W50" s="28">
        <f>((Table18512[[#This Row],[cumulative annual irradiance (visual) (Wh/m2)]]*179)/441)/1000</f>
        <v>4623.9637188208617</v>
      </c>
    </row>
    <row r="51" spans="3:23" ht="15" thickBot="1" x14ac:dyDescent="0.4">
      <c r="C51" s="32" t="s">
        <v>7</v>
      </c>
      <c r="D51" s="33">
        <v>1.930442</v>
      </c>
      <c r="E51" s="34">
        <v>1.92306</v>
      </c>
      <c r="F51" s="30">
        <v>1.9400200000000001</v>
      </c>
      <c r="G51" s="35">
        <v>52.962200000000003</v>
      </c>
      <c r="H51" s="36">
        <v>28.439862000000002</v>
      </c>
      <c r="I51" s="36">
        <v>74.546391999999997</v>
      </c>
      <c r="J51" s="37">
        <v>16.982818000000002</v>
      </c>
      <c r="K51" s="38">
        <v>28.439862000000002</v>
      </c>
      <c r="L51" s="36">
        <v>9.2439859999999996</v>
      </c>
      <c r="M51" s="36">
        <v>16.982818000000002</v>
      </c>
      <c r="N51" s="39">
        <v>100</v>
      </c>
      <c r="O51" s="34">
        <v>100</v>
      </c>
      <c r="P51" s="81">
        <v>47.938130999999998</v>
      </c>
      <c r="Q51" s="30">
        <v>100</v>
      </c>
      <c r="R51" s="69">
        <v>25.398606000000001</v>
      </c>
      <c r="S51" s="79">
        <v>47.938130999999998</v>
      </c>
      <c r="T51" s="35">
        <v>100</v>
      </c>
      <c r="U51" s="34"/>
      <c r="V51" s="3">
        <v>7488300</v>
      </c>
      <c r="W51" s="30">
        <f>((Table18512[[#This Row],[cumulative annual irradiance (visual) (Wh/m2)]]*179)/441)/1000</f>
        <v>3039.4687074829931</v>
      </c>
    </row>
    <row r="52" spans="3:23" x14ac:dyDescent="0.35">
      <c r="N52"/>
    </row>
    <row r="53" spans="3:23" s="20" customFormat="1" ht="29" thickBot="1" x14ac:dyDescent="0.7">
      <c r="D53" s="19" t="s">
        <v>33</v>
      </c>
      <c r="N53" s="22"/>
    </row>
    <row r="54" spans="3:23" ht="15" thickBot="1" x14ac:dyDescent="0.4">
      <c r="D54" s="113" t="s">
        <v>8</v>
      </c>
      <c r="E54" s="114"/>
      <c r="F54" s="114"/>
      <c r="G54" s="114"/>
      <c r="H54" s="114"/>
      <c r="I54" s="114"/>
      <c r="J54" s="114"/>
      <c r="K54" s="114"/>
      <c r="L54" s="114"/>
      <c r="M54" s="115"/>
      <c r="N54" s="113" t="s">
        <v>30</v>
      </c>
      <c r="O54" s="114"/>
      <c r="P54" s="114"/>
      <c r="Q54" s="114"/>
      <c r="R54" s="114"/>
      <c r="S54" s="114"/>
      <c r="T54" s="114"/>
      <c r="U54" s="114"/>
      <c r="V54" s="114"/>
      <c r="W54" s="115"/>
    </row>
    <row r="55" spans="3:23" x14ac:dyDescent="0.35">
      <c r="D55" s="118" t="s">
        <v>40</v>
      </c>
      <c r="E55" s="117"/>
      <c r="F55" s="117"/>
      <c r="G55" s="31" t="s">
        <v>19</v>
      </c>
      <c r="H55" s="125" t="s">
        <v>20</v>
      </c>
      <c r="I55" s="125"/>
      <c r="J55" s="118" t="s">
        <v>21</v>
      </c>
      <c r="K55" s="119"/>
      <c r="L55" s="125" t="s">
        <v>22</v>
      </c>
      <c r="M55" s="126"/>
      <c r="N55" s="116" t="s">
        <v>20</v>
      </c>
      <c r="O55" s="117"/>
      <c r="P55" s="118" t="s">
        <v>21</v>
      </c>
      <c r="Q55" s="119"/>
      <c r="R55" s="117" t="s">
        <v>22</v>
      </c>
      <c r="S55" s="117"/>
      <c r="T55" s="18" t="s">
        <v>41</v>
      </c>
      <c r="U55" s="17" t="s">
        <v>43</v>
      </c>
      <c r="V55" s="118" t="s">
        <v>47</v>
      </c>
      <c r="W55" s="119"/>
    </row>
    <row r="56" spans="3:23" x14ac:dyDescent="0.35">
      <c r="C56" t="s">
        <v>31</v>
      </c>
      <c r="D56" s="10" t="s">
        <v>37</v>
      </c>
      <c r="E56" t="s">
        <v>38</v>
      </c>
      <c r="F56" t="s">
        <v>39</v>
      </c>
      <c r="G56" s="25" t="s">
        <v>23</v>
      </c>
      <c r="H56" t="s">
        <v>24</v>
      </c>
      <c r="I56" t="s">
        <v>25</v>
      </c>
      <c r="J56" s="10" t="s">
        <v>26</v>
      </c>
      <c r="K56" s="11" t="s">
        <v>27</v>
      </c>
      <c r="L56" t="s">
        <v>28</v>
      </c>
      <c r="M56" t="s">
        <v>29</v>
      </c>
      <c r="N56" s="5" t="s">
        <v>10</v>
      </c>
      <c r="O56" t="s">
        <v>11</v>
      </c>
      <c r="P56" s="10" t="s">
        <v>12</v>
      </c>
      <c r="Q56" s="11" t="s">
        <v>15</v>
      </c>
      <c r="R56" t="s">
        <v>13</v>
      </c>
      <c r="S56" t="s">
        <v>14</v>
      </c>
      <c r="T56" s="25" t="s">
        <v>42</v>
      </c>
      <c r="U56" t="s">
        <v>9</v>
      </c>
      <c r="V56" s="10" t="s">
        <v>36</v>
      </c>
      <c r="W56" s="11" t="s">
        <v>35</v>
      </c>
    </row>
    <row r="57" spans="3:23" x14ac:dyDescent="0.35">
      <c r="C57" t="s">
        <v>0</v>
      </c>
      <c r="D57" s="27">
        <v>2.1493280000000001</v>
      </c>
      <c r="E57" s="1">
        <v>2.153788</v>
      </c>
      <c r="F57" s="1">
        <v>2.1625380000000001</v>
      </c>
      <c r="G57" s="26">
        <v>85.967742000000001</v>
      </c>
      <c r="H57" s="4">
        <v>39.516128999999999</v>
      </c>
      <c r="I57" s="1">
        <v>99.193548000000007</v>
      </c>
      <c r="J57" s="23">
        <v>17.258064999999998</v>
      </c>
      <c r="K57" s="24">
        <v>39.516128999999999</v>
      </c>
      <c r="L57" s="4">
        <v>3.548387</v>
      </c>
      <c r="M57" s="4">
        <v>17.258064999999998</v>
      </c>
      <c r="N57" s="5">
        <v>100</v>
      </c>
      <c r="O57">
        <v>100</v>
      </c>
      <c r="P57" s="82">
        <v>46.451635000000003</v>
      </c>
      <c r="Q57" s="11">
        <v>100</v>
      </c>
      <c r="R57" s="78">
        <v>15.322569</v>
      </c>
      <c r="S57" s="3">
        <v>46.451635000000003</v>
      </c>
      <c r="T57" s="25">
        <v>100</v>
      </c>
      <c r="U57" s="1"/>
      <c r="V57" s="70">
        <v>8522000</v>
      </c>
      <c r="W57" s="28">
        <f>((Table18310[[#This Row],[cumulative annual irradiance (visual) (Wh/m2)]]*179)/620)/1000</f>
        <v>2460.383870967742</v>
      </c>
    </row>
    <row r="58" spans="3:23" x14ac:dyDescent="0.35">
      <c r="C58" t="s">
        <v>1</v>
      </c>
      <c r="D58" s="27">
        <v>2.1482960000000002</v>
      </c>
      <c r="E58" s="1">
        <v>2.2018249999999999</v>
      </c>
      <c r="F58" s="1">
        <v>2.1434630000000001</v>
      </c>
      <c r="G58" s="26">
        <v>85</v>
      </c>
      <c r="H58" s="4">
        <v>38.387096999999997</v>
      </c>
      <c r="I58" s="1">
        <v>98.870968000000005</v>
      </c>
      <c r="J58" s="23">
        <v>16.451612999999998</v>
      </c>
      <c r="K58" s="24">
        <v>38.387096999999997</v>
      </c>
      <c r="L58" s="4">
        <v>3.548387</v>
      </c>
      <c r="M58" s="4">
        <v>16.451612999999998</v>
      </c>
      <c r="N58" s="5">
        <v>100</v>
      </c>
      <c r="O58">
        <v>100</v>
      </c>
      <c r="P58" s="82">
        <v>49.516122000000003</v>
      </c>
      <c r="Q58" s="11">
        <v>100</v>
      </c>
      <c r="R58" s="69">
        <v>17.419345</v>
      </c>
      <c r="S58" s="3">
        <v>49.516122000000003</v>
      </c>
      <c r="T58" s="25">
        <v>100</v>
      </c>
      <c r="U58" s="1"/>
      <c r="V58" s="70">
        <v>9891900</v>
      </c>
      <c r="W58" s="28">
        <f>((Table18310[[#This Row],[cumulative annual irradiance (visual) (Wh/m2)]]*179)/620)/1000</f>
        <v>2855.8872580645166</v>
      </c>
    </row>
    <row r="59" spans="3:23" x14ac:dyDescent="0.35">
      <c r="C59" t="s">
        <v>2</v>
      </c>
      <c r="D59" s="27">
        <v>2.148463</v>
      </c>
      <c r="E59" s="1">
        <v>2.1428099999999999</v>
      </c>
      <c r="F59" s="1">
        <v>2.1470419999999999</v>
      </c>
      <c r="G59" s="26">
        <v>83.548387000000005</v>
      </c>
      <c r="H59" s="4">
        <v>39.032257999999999</v>
      </c>
      <c r="I59" s="1">
        <v>98.870968000000005</v>
      </c>
      <c r="J59" s="23">
        <v>16.774194000000001</v>
      </c>
      <c r="K59" s="24">
        <v>39.032257999999999</v>
      </c>
      <c r="L59" s="4">
        <v>3.3870969999999998</v>
      </c>
      <c r="M59" s="4">
        <v>16.774194000000001</v>
      </c>
      <c r="N59" s="5">
        <v>100</v>
      </c>
      <c r="O59">
        <v>100</v>
      </c>
      <c r="P59" s="82">
        <v>61.451624000000002</v>
      </c>
      <c r="Q59" s="11">
        <v>100</v>
      </c>
      <c r="R59" s="69">
        <v>25.161311999999999</v>
      </c>
      <c r="S59" s="3">
        <v>61.451624000000002</v>
      </c>
      <c r="T59" s="25">
        <v>100</v>
      </c>
      <c r="U59" s="1"/>
      <c r="V59" s="70">
        <v>14848000</v>
      </c>
      <c r="W59" s="28">
        <f>((Table18310[[#This Row],[cumulative annual irradiance (visual) (Wh/m2)]]*179)/620)/1000</f>
        <v>4286.76129032258</v>
      </c>
    </row>
    <row r="60" spans="3:23" x14ac:dyDescent="0.35">
      <c r="C60" t="s">
        <v>3</v>
      </c>
      <c r="D60" s="27">
        <v>2.185127</v>
      </c>
      <c r="E60" s="1">
        <v>2.1192880000000001</v>
      </c>
      <c r="F60" s="1">
        <v>2.1330170000000002</v>
      </c>
      <c r="G60" s="26">
        <v>83.709676999999999</v>
      </c>
      <c r="H60" s="4">
        <v>38.387096999999997</v>
      </c>
      <c r="I60" s="1">
        <v>98.387096999999997</v>
      </c>
      <c r="J60" s="23">
        <v>16.451612999999998</v>
      </c>
      <c r="K60" s="24">
        <v>38.387096999999997</v>
      </c>
      <c r="L60" s="4">
        <v>3.548387</v>
      </c>
      <c r="M60" s="4">
        <v>16.451612999999998</v>
      </c>
      <c r="N60" s="5">
        <v>100</v>
      </c>
      <c r="O60">
        <v>100</v>
      </c>
      <c r="P60" s="82">
        <v>75.483869999999996</v>
      </c>
      <c r="Q60" s="11">
        <v>100</v>
      </c>
      <c r="R60" s="69">
        <v>34.677413999999999</v>
      </c>
      <c r="S60" s="3">
        <v>75.483869999999996</v>
      </c>
      <c r="T60" s="25">
        <v>100</v>
      </c>
      <c r="U60" s="1"/>
      <c r="V60" s="70">
        <v>20333000</v>
      </c>
      <c r="W60" s="28">
        <f>((Table18310[[#This Row],[cumulative annual irradiance (visual) (Wh/m2)]]*179)/620)/1000</f>
        <v>5870.3338709677419</v>
      </c>
    </row>
    <row r="61" spans="3:23" x14ac:dyDescent="0.35">
      <c r="C61" t="s">
        <v>4</v>
      </c>
      <c r="D61" s="27">
        <v>2.1492290000000001</v>
      </c>
      <c r="E61" s="1">
        <v>2.1892830000000001</v>
      </c>
      <c r="F61" s="1">
        <v>2.1329289999999999</v>
      </c>
      <c r="G61" s="26">
        <v>83.064515999999998</v>
      </c>
      <c r="H61" s="4">
        <v>38.548386999999998</v>
      </c>
      <c r="I61" s="1">
        <v>97.903226000000004</v>
      </c>
      <c r="J61" s="23">
        <v>16.290323000000001</v>
      </c>
      <c r="K61" s="24">
        <v>38.548386999999998</v>
      </c>
      <c r="L61" s="4">
        <v>3.548387</v>
      </c>
      <c r="M61" s="4">
        <v>16.290323000000001</v>
      </c>
      <c r="N61" s="5">
        <v>100</v>
      </c>
      <c r="O61">
        <v>100</v>
      </c>
      <c r="P61" s="82">
        <v>86.774191999999999</v>
      </c>
      <c r="Q61" s="11">
        <v>100</v>
      </c>
      <c r="R61" s="69">
        <v>41.129044</v>
      </c>
      <c r="S61" s="3">
        <v>86.774191999999999</v>
      </c>
      <c r="T61" s="25">
        <v>100</v>
      </c>
      <c r="U61" s="1"/>
      <c r="V61" s="70">
        <v>22632000</v>
      </c>
      <c r="W61" s="28">
        <f>((Table18310[[#This Row],[cumulative annual irradiance (visual) (Wh/m2)]]*179)/620)/1000</f>
        <v>6534.0774193548386</v>
      </c>
    </row>
    <row r="62" spans="3:23" x14ac:dyDescent="0.35">
      <c r="C62" t="s">
        <v>5</v>
      </c>
      <c r="D62" s="27">
        <v>2.1630539999999998</v>
      </c>
      <c r="E62" s="1">
        <v>2.146852</v>
      </c>
      <c r="F62" s="1">
        <v>2.16222</v>
      </c>
      <c r="G62" s="26">
        <v>85.806451999999993</v>
      </c>
      <c r="H62" s="4">
        <v>39.032257999999999</v>
      </c>
      <c r="I62" s="1">
        <v>99.193548000000007</v>
      </c>
      <c r="J62" s="23">
        <v>17.096774</v>
      </c>
      <c r="K62" s="24">
        <v>39.032257999999999</v>
      </c>
      <c r="L62" s="4">
        <v>3.548387</v>
      </c>
      <c r="M62" s="4">
        <v>17.096774</v>
      </c>
      <c r="N62" s="5">
        <v>100</v>
      </c>
      <c r="O62">
        <v>100</v>
      </c>
      <c r="P62" s="82">
        <v>82.096778999999998</v>
      </c>
      <c r="Q62" s="11">
        <v>100</v>
      </c>
      <c r="R62" s="69">
        <v>38.548395999999997</v>
      </c>
      <c r="S62" s="3">
        <v>82.096778999999998</v>
      </c>
      <c r="T62" s="25">
        <v>100</v>
      </c>
      <c r="U62" s="1"/>
      <c r="V62" s="70">
        <v>21528000</v>
      </c>
      <c r="W62" s="28">
        <f>((Table18310[[#This Row],[cumulative annual irradiance (visual) (Wh/m2)]]*179)/620)/1000</f>
        <v>6215.3419354838707</v>
      </c>
    </row>
    <row r="63" spans="3:23" x14ac:dyDescent="0.35">
      <c r="C63" t="s">
        <v>6</v>
      </c>
      <c r="D63" s="27">
        <v>2.1501350000000001</v>
      </c>
      <c r="E63" s="1">
        <v>2.1508419999999999</v>
      </c>
      <c r="F63" s="1">
        <v>2.17456</v>
      </c>
      <c r="G63" s="26">
        <v>86.612903000000003</v>
      </c>
      <c r="H63" s="4">
        <v>39.516128999999999</v>
      </c>
      <c r="I63" s="1">
        <v>99.193548000000007</v>
      </c>
      <c r="J63" s="23">
        <v>17.580645000000001</v>
      </c>
      <c r="K63" s="24">
        <v>39.516128999999999</v>
      </c>
      <c r="L63" s="4">
        <v>3.548387</v>
      </c>
      <c r="M63" s="4">
        <v>17.580645000000001</v>
      </c>
      <c r="N63" s="5">
        <v>100</v>
      </c>
      <c r="O63">
        <v>100</v>
      </c>
      <c r="P63" s="82">
        <v>65.967737999999997</v>
      </c>
      <c r="Q63" s="11">
        <v>100</v>
      </c>
      <c r="R63" s="69">
        <v>27.903196000000001</v>
      </c>
      <c r="S63" s="3">
        <v>65.967737999999997</v>
      </c>
      <c r="T63" s="25">
        <v>100</v>
      </c>
      <c r="U63" s="1"/>
      <c r="V63" s="70">
        <v>16184000</v>
      </c>
      <c r="W63" s="28">
        <f>((Table18310[[#This Row],[cumulative annual irradiance (visual) (Wh/m2)]]*179)/620)/1000</f>
        <v>4672.4774193548383</v>
      </c>
    </row>
    <row r="64" spans="3:23" ht="15" thickBot="1" x14ac:dyDescent="0.4">
      <c r="C64" s="32" t="s">
        <v>7</v>
      </c>
      <c r="D64" s="33">
        <v>2.1334379999999999</v>
      </c>
      <c r="E64" s="34">
        <v>2.1950059999999998</v>
      </c>
      <c r="F64" s="34">
        <v>2.1396009999999999</v>
      </c>
      <c r="G64" s="35">
        <v>85.322581</v>
      </c>
      <c r="H64" s="36">
        <v>38.870967999999998</v>
      </c>
      <c r="I64" s="34">
        <v>98.548387000000005</v>
      </c>
      <c r="J64" s="37">
        <v>16.612902999999999</v>
      </c>
      <c r="K64" s="38">
        <v>38.870967999999998</v>
      </c>
      <c r="L64" s="36">
        <v>3.548387</v>
      </c>
      <c r="M64" s="36">
        <v>16.612902999999999</v>
      </c>
      <c r="N64" s="48">
        <v>100</v>
      </c>
      <c r="O64" s="32">
        <v>100</v>
      </c>
      <c r="P64" s="83">
        <v>50.645159999999997</v>
      </c>
      <c r="Q64" s="49">
        <v>100</v>
      </c>
      <c r="R64" s="71">
        <v>19.032260999999998</v>
      </c>
      <c r="S64" s="84">
        <v>50.645159999999997</v>
      </c>
      <c r="T64" s="50">
        <v>100</v>
      </c>
      <c r="U64" s="34"/>
      <c r="V64" s="70">
        <v>10343000</v>
      </c>
      <c r="W64" s="30">
        <f>((Table18310[[#This Row],[cumulative annual irradiance (visual) (Wh/m2)]]*179)/620)/1000</f>
        <v>2986.1241935483868</v>
      </c>
    </row>
    <row r="65" spans="3:23" x14ac:dyDescent="0.35">
      <c r="E65" s="128"/>
      <c r="F65" s="128"/>
      <c r="G65" s="128"/>
      <c r="H65" s="128"/>
      <c r="I65" s="128"/>
      <c r="J65" s="128"/>
      <c r="N65"/>
    </row>
    <row r="66" spans="3:23" s="20" customFormat="1" ht="29" thickBot="1" x14ac:dyDescent="0.7">
      <c r="D66" s="19" t="s">
        <v>34</v>
      </c>
      <c r="N66" s="22"/>
    </row>
    <row r="67" spans="3:23" ht="15" thickBot="1" x14ac:dyDescent="0.4">
      <c r="D67" s="113" t="s">
        <v>8</v>
      </c>
      <c r="E67" s="114"/>
      <c r="F67" s="114"/>
      <c r="G67" s="114"/>
      <c r="H67" s="114"/>
      <c r="I67" s="114"/>
      <c r="J67" s="114"/>
      <c r="K67" s="114"/>
      <c r="L67" s="114"/>
      <c r="M67" s="115"/>
      <c r="N67" s="113" t="s">
        <v>30</v>
      </c>
      <c r="O67" s="114"/>
      <c r="P67" s="114"/>
      <c r="Q67" s="114"/>
      <c r="R67" s="114"/>
      <c r="S67" s="114"/>
      <c r="T67" s="114"/>
      <c r="U67" s="114"/>
      <c r="V67" s="114"/>
      <c r="W67" s="115"/>
    </row>
    <row r="68" spans="3:23" x14ac:dyDescent="0.35">
      <c r="D68" s="118" t="s">
        <v>40</v>
      </c>
      <c r="E68" s="117"/>
      <c r="F68" s="117"/>
      <c r="G68" s="31" t="s">
        <v>19</v>
      </c>
      <c r="H68" s="125" t="s">
        <v>20</v>
      </c>
      <c r="I68" s="125"/>
      <c r="J68" s="118" t="s">
        <v>21</v>
      </c>
      <c r="K68" s="119"/>
      <c r="L68" s="125" t="s">
        <v>22</v>
      </c>
      <c r="M68" s="126"/>
      <c r="N68" s="116" t="s">
        <v>20</v>
      </c>
      <c r="O68" s="117"/>
      <c r="P68" s="118" t="s">
        <v>21</v>
      </c>
      <c r="Q68" s="119"/>
      <c r="R68" s="117" t="s">
        <v>22</v>
      </c>
      <c r="S68" s="117"/>
      <c r="T68" s="18" t="s">
        <v>41</v>
      </c>
      <c r="U68" s="17" t="s">
        <v>43</v>
      </c>
      <c r="V68" s="118" t="s">
        <v>48</v>
      </c>
      <c r="W68" s="119"/>
    </row>
    <row r="69" spans="3:23" x14ac:dyDescent="0.35">
      <c r="C69" t="s">
        <v>31</v>
      </c>
      <c r="D69" s="10" t="s">
        <v>37</v>
      </c>
      <c r="E69" t="s">
        <v>38</v>
      </c>
      <c r="F69" t="s">
        <v>39</v>
      </c>
      <c r="G69" s="25" t="s">
        <v>23</v>
      </c>
      <c r="H69" t="s">
        <v>24</v>
      </c>
      <c r="I69" t="s">
        <v>25</v>
      </c>
      <c r="J69" s="10" t="s">
        <v>26</v>
      </c>
      <c r="K69" s="11" t="s">
        <v>27</v>
      </c>
      <c r="L69" t="s">
        <v>28</v>
      </c>
      <c r="M69" t="s">
        <v>29</v>
      </c>
      <c r="N69" s="5" t="s">
        <v>10</v>
      </c>
      <c r="O69" t="s">
        <v>11</v>
      </c>
      <c r="P69" s="10" t="s">
        <v>12</v>
      </c>
      <c r="Q69" s="11" t="s">
        <v>15</v>
      </c>
      <c r="R69" t="s">
        <v>13</v>
      </c>
      <c r="S69" t="s">
        <v>14</v>
      </c>
      <c r="T69" s="25" t="s">
        <v>42</v>
      </c>
      <c r="U69" t="s">
        <v>9</v>
      </c>
      <c r="V69" s="10" t="s">
        <v>36</v>
      </c>
      <c r="W69" s="11" t="s">
        <v>35</v>
      </c>
    </row>
    <row r="70" spans="3:23" x14ac:dyDescent="0.35">
      <c r="C70" t="s">
        <v>0</v>
      </c>
      <c r="D70" s="27">
        <v>1.932364</v>
      </c>
      <c r="E70" s="1">
        <v>1.932798</v>
      </c>
      <c r="F70" s="1">
        <v>1.9463969999999999</v>
      </c>
      <c r="G70" s="26">
        <v>61.707144999999997</v>
      </c>
      <c r="H70" s="4">
        <v>32.488106000000002</v>
      </c>
      <c r="I70" s="4">
        <v>81.062888000000001</v>
      </c>
      <c r="J70" s="23">
        <v>15.770885</v>
      </c>
      <c r="K70" s="24">
        <v>32.488106000000002</v>
      </c>
      <c r="L70" s="4">
        <v>5.6437369999999998</v>
      </c>
      <c r="M70" s="4">
        <v>15.770885</v>
      </c>
      <c r="N70" s="6">
        <v>90.633240999999998</v>
      </c>
      <c r="O70" s="1">
        <v>100</v>
      </c>
      <c r="P70" s="27">
        <v>39.972568000000003</v>
      </c>
      <c r="Q70" s="28">
        <v>90.633240999999998</v>
      </c>
      <c r="R70" s="78">
        <v>14.443327</v>
      </c>
      <c r="S70" s="4">
        <v>39.972568000000003</v>
      </c>
      <c r="T70" s="26">
        <v>100</v>
      </c>
      <c r="U70" s="1"/>
      <c r="V70" s="70">
        <v>6153400</v>
      </c>
      <c r="W70" s="28">
        <f>((Table183613[[#This Row],[cumulative annual irradiance (visual) (Wh/m2)]]*179)/506)/1000</f>
        <v>2176.7956521739129</v>
      </c>
    </row>
    <row r="71" spans="3:23" x14ac:dyDescent="0.35">
      <c r="C71" t="s">
        <v>1</v>
      </c>
      <c r="D71" s="27">
        <v>1.9372020000000001</v>
      </c>
      <c r="E71" s="1">
        <v>1.9344730000000001</v>
      </c>
      <c r="F71" s="1">
        <v>1.933119</v>
      </c>
      <c r="G71" s="26">
        <v>61.839070999999997</v>
      </c>
      <c r="H71" s="4">
        <v>32.620032000000002</v>
      </c>
      <c r="I71" s="4">
        <v>80.933040000000005</v>
      </c>
      <c r="J71" s="23">
        <v>15.245258</v>
      </c>
      <c r="K71" s="24">
        <v>32.620032000000002</v>
      </c>
      <c r="L71" s="4">
        <v>5.6437369999999998</v>
      </c>
      <c r="M71" s="4">
        <v>15.245258</v>
      </c>
      <c r="N71" s="6">
        <v>93.535627000000005</v>
      </c>
      <c r="O71" s="1">
        <v>100</v>
      </c>
      <c r="P71" s="27">
        <v>41.945233000000002</v>
      </c>
      <c r="Q71" s="28">
        <v>93.535627000000005</v>
      </c>
      <c r="R71" s="78">
        <v>16.020206999999999</v>
      </c>
      <c r="S71" s="4">
        <v>41.945233000000002</v>
      </c>
      <c r="T71" s="26">
        <v>100</v>
      </c>
      <c r="U71" s="1"/>
      <c r="V71" s="70">
        <v>7033000</v>
      </c>
      <c r="W71" s="28">
        <f>((Table183613[[#This Row],[cumulative annual irradiance (visual) (Wh/m2)]]*179)/506)/1000</f>
        <v>2487.9584980237155</v>
      </c>
    </row>
    <row r="72" spans="3:23" x14ac:dyDescent="0.35">
      <c r="C72" t="s">
        <v>2</v>
      </c>
      <c r="D72" s="27">
        <v>1.9279999999999999</v>
      </c>
      <c r="E72" s="1">
        <v>1.920336</v>
      </c>
      <c r="F72" s="1">
        <v>1.9213709999999999</v>
      </c>
      <c r="G72" s="26">
        <v>61.970996999999997</v>
      </c>
      <c r="H72" s="4">
        <v>32.488106000000002</v>
      </c>
      <c r="I72" s="4">
        <v>79.879707999999994</v>
      </c>
      <c r="J72" s="23">
        <v>15.245258</v>
      </c>
      <c r="K72" s="24">
        <v>32.488106000000002</v>
      </c>
      <c r="L72" s="4">
        <v>5.6437369999999998</v>
      </c>
      <c r="M72" s="4">
        <v>15.245258</v>
      </c>
      <c r="N72" s="6">
        <v>99.340367999999998</v>
      </c>
      <c r="O72" s="1">
        <v>100</v>
      </c>
      <c r="P72" s="27">
        <v>51.289144</v>
      </c>
      <c r="Q72" s="28">
        <v>99.340367999999998</v>
      </c>
      <c r="R72" s="69">
        <v>23.655269000000001</v>
      </c>
      <c r="S72" s="1">
        <v>51.289144</v>
      </c>
      <c r="T72" s="26">
        <v>100</v>
      </c>
      <c r="U72" s="1"/>
      <c r="V72" s="70">
        <v>10765000</v>
      </c>
      <c r="W72" s="28">
        <f>((Table183613[[#This Row],[cumulative annual irradiance (visual) (Wh/m2)]]*179)/506)/1000</f>
        <v>3808.171936758893</v>
      </c>
    </row>
    <row r="73" spans="3:23" x14ac:dyDescent="0.35">
      <c r="C73" t="s">
        <v>3</v>
      </c>
      <c r="D73" s="27">
        <v>1.9114530000000001</v>
      </c>
      <c r="E73" s="1">
        <v>1.90971</v>
      </c>
      <c r="F73" s="1">
        <v>1.8931340000000001</v>
      </c>
      <c r="G73" s="26">
        <v>61.047514</v>
      </c>
      <c r="H73" s="4">
        <v>32.749881000000002</v>
      </c>
      <c r="I73" s="4">
        <v>78.296594999999996</v>
      </c>
      <c r="J73" s="23">
        <v>15.113332</v>
      </c>
      <c r="K73" s="24">
        <v>32.749881000000002</v>
      </c>
      <c r="L73" s="4">
        <v>5.6437369999999998</v>
      </c>
      <c r="M73" s="4">
        <v>15.113332</v>
      </c>
      <c r="N73" s="6">
        <v>100.000004</v>
      </c>
      <c r="O73" s="1">
        <v>100</v>
      </c>
      <c r="P73" s="27">
        <v>59.711637000000003</v>
      </c>
      <c r="Q73" s="28">
        <v>100.000004</v>
      </c>
      <c r="R73" s="69">
        <v>31.816013000000002</v>
      </c>
      <c r="S73" s="1">
        <v>59.711637000000003</v>
      </c>
      <c r="T73" s="26">
        <v>100</v>
      </c>
      <c r="U73" s="1"/>
      <c r="V73" s="70">
        <v>14765000</v>
      </c>
      <c r="W73" s="28">
        <f>((Table183613[[#This Row],[cumulative annual irradiance (visual) (Wh/m2)]]*179)/506)/1000</f>
        <v>5223.191699604743</v>
      </c>
    </row>
    <row r="74" spans="3:23" x14ac:dyDescent="0.35">
      <c r="C74" t="s">
        <v>4</v>
      </c>
      <c r="D74" s="27">
        <v>1.943101</v>
      </c>
      <c r="E74" s="1">
        <v>1.9274</v>
      </c>
      <c r="F74" s="1">
        <v>1.9204939999999999</v>
      </c>
      <c r="G74" s="26">
        <v>63.422184999999999</v>
      </c>
      <c r="H74" s="4">
        <v>33.015810999999999</v>
      </c>
      <c r="I74" s="4">
        <v>83.045935</v>
      </c>
      <c r="J74" s="23">
        <v>15.50911</v>
      </c>
      <c r="K74" s="24">
        <v>33.015810999999999</v>
      </c>
      <c r="L74" s="4">
        <v>4.8563359999999998</v>
      </c>
      <c r="M74" s="4">
        <v>15.50911</v>
      </c>
      <c r="N74" s="6">
        <v>100</v>
      </c>
      <c r="O74" s="1">
        <v>100</v>
      </c>
      <c r="P74" s="27">
        <v>65.763609000000002</v>
      </c>
      <c r="Q74" s="28">
        <v>100</v>
      </c>
      <c r="R74" s="69">
        <v>36.159185999999998</v>
      </c>
      <c r="S74" s="1">
        <v>65.763609000000002</v>
      </c>
      <c r="T74" s="26">
        <v>100</v>
      </c>
      <c r="U74" s="1"/>
      <c r="V74" s="70">
        <v>16446000</v>
      </c>
      <c r="W74" s="28">
        <f>((Table183613[[#This Row],[cumulative annual irradiance (visual) (Wh/m2)]]*179)/506)/1000</f>
        <v>5817.853754940712</v>
      </c>
    </row>
    <row r="75" spans="3:23" x14ac:dyDescent="0.35">
      <c r="C75" t="s">
        <v>5</v>
      </c>
      <c r="D75" s="27">
        <v>1.938563</v>
      </c>
      <c r="E75" s="1">
        <v>1.951511</v>
      </c>
      <c r="F75" s="1">
        <v>1.9456</v>
      </c>
      <c r="G75" s="26">
        <v>62.573411</v>
      </c>
      <c r="H75" s="4">
        <v>33.400401000000002</v>
      </c>
      <c r="I75" s="4">
        <v>84.100796000000003</v>
      </c>
      <c r="J75" s="23">
        <v>15.305389999999999</v>
      </c>
      <c r="K75" s="24">
        <v>33.400401000000002</v>
      </c>
      <c r="L75" s="4">
        <v>5.7880539999999998</v>
      </c>
      <c r="M75" s="4">
        <v>15.305389999999999</v>
      </c>
      <c r="N75" s="6">
        <v>100</v>
      </c>
      <c r="O75" s="1">
        <v>100</v>
      </c>
      <c r="P75" s="27">
        <v>64.197158999999999</v>
      </c>
      <c r="Q75" s="28">
        <v>100</v>
      </c>
      <c r="R75" s="69">
        <v>33.946359999999999</v>
      </c>
      <c r="S75" s="1">
        <v>64.197158999999999</v>
      </c>
      <c r="T75" s="26">
        <v>100</v>
      </c>
      <c r="U75" s="1"/>
      <c r="V75" s="70">
        <v>15438000</v>
      </c>
      <c r="W75" s="28">
        <f>((Table183613[[#This Row],[cumulative annual irradiance (visual) (Wh/m2)]]*179)/506)/1000</f>
        <v>5461.2687747035579</v>
      </c>
    </row>
    <row r="76" spans="3:23" x14ac:dyDescent="0.35">
      <c r="C76" t="s">
        <v>6</v>
      </c>
      <c r="D76" s="27">
        <v>1.9370959999999999</v>
      </c>
      <c r="E76" s="1">
        <v>1.9648969999999999</v>
      </c>
      <c r="F76" s="1">
        <v>1.939646</v>
      </c>
      <c r="G76" s="26">
        <v>62.102922999999997</v>
      </c>
      <c r="H76" s="4">
        <v>33.145659000000002</v>
      </c>
      <c r="I76" s="4">
        <v>82.382149999999996</v>
      </c>
      <c r="J76" s="23">
        <v>15.113332</v>
      </c>
      <c r="K76" s="24">
        <v>33.145659000000002</v>
      </c>
      <c r="L76" s="4">
        <v>5.6437369999999998</v>
      </c>
      <c r="M76" s="4">
        <v>15.113332</v>
      </c>
      <c r="N76" s="6">
        <v>100</v>
      </c>
      <c r="O76" s="1">
        <v>100</v>
      </c>
      <c r="P76" s="27">
        <v>54.574821</v>
      </c>
      <c r="Q76" s="28">
        <v>100</v>
      </c>
      <c r="R76" s="69">
        <v>25.364114000000001</v>
      </c>
      <c r="S76" s="1">
        <v>54.574821</v>
      </c>
      <c r="T76" s="26">
        <v>100</v>
      </c>
      <c r="U76" s="1"/>
      <c r="V76" s="70">
        <v>11813000</v>
      </c>
      <c r="W76" s="28">
        <f>((Table183613[[#This Row],[cumulative annual irradiance (visual) (Wh/m2)]]*179)/506)/1000</f>
        <v>4178.907114624506</v>
      </c>
    </row>
    <row r="77" spans="3:23" ht="15" thickBot="1" x14ac:dyDescent="0.4">
      <c r="C77" s="32" t="s">
        <v>7</v>
      </c>
      <c r="D77" s="33">
        <v>1.954094</v>
      </c>
      <c r="E77" s="34">
        <v>1.9476389999999999</v>
      </c>
      <c r="F77" s="34">
        <v>1.983093</v>
      </c>
      <c r="G77" s="35">
        <v>62.625540000000001</v>
      </c>
      <c r="H77" s="36">
        <v>33.517710999999998</v>
      </c>
      <c r="I77" s="36">
        <v>83.742217999999994</v>
      </c>
      <c r="J77" s="37">
        <v>15.706818</v>
      </c>
      <c r="K77" s="38">
        <v>33.517710999999998</v>
      </c>
      <c r="L77" s="36">
        <v>5.787293</v>
      </c>
      <c r="M77" s="36">
        <v>15.706818</v>
      </c>
      <c r="N77" s="39">
        <v>96.280989000000005</v>
      </c>
      <c r="O77" s="34">
        <v>100</v>
      </c>
      <c r="P77" s="33">
        <v>45.170388000000003</v>
      </c>
      <c r="Q77" s="30">
        <v>96.280989000000005</v>
      </c>
      <c r="R77" s="79">
        <v>17.459498</v>
      </c>
      <c r="S77" s="36">
        <v>45.170388000000003</v>
      </c>
      <c r="T77" s="35">
        <v>100</v>
      </c>
      <c r="U77" s="34"/>
      <c r="V77" s="70">
        <v>7213400</v>
      </c>
      <c r="W77" s="30">
        <f>((Table183613[[#This Row],[cumulative annual irradiance (visual) (Wh/m2)]]*179)/506)/1000</f>
        <v>2551.7758893280634</v>
      </c>
    </row>
  </sheetData>
  <mergeCells count="67">
    <mergeCell ref="J29:K29"/>
    <mergeCell ref="L29:M29"/>
    <mergeCell ref="D41:M41"/>
    <mergeCell ref="C26:M26"/>
    <mergeCell ref="E39:F39"/>
    <mergeCell ref="G39:H39"/>
    <mergeCell ref="I39:J39"/>
    <mergeCell ref="D28:M28"/>
    <mergeCell ref="D29:F29"/>
    <mergeCell ref="H29:I29"/>
    <mergeCell ref="D68:F68"/>
    <mergeCell ref="H68:I68"/>
    <mergeCell ref="J68:K68"/>
    <mergeCell ref="L68:M68"/>
    <mergeCell ref="D54:M54"/>
    <mergeCell ref="D55:F55"/>
    <mergeCell ref="H55:I55"/>
    <mergeCell ref="J55:K55"/>
    <mergeCell ref="L55:M55"/>
    <mergeCell ref="D67:M67"/>
    <mergeCell ref="E65:F65"/>
    <mergeCell ref="G65:H65"/>
    <mergeCell ref="I65:J65"/>
    <mergeCell ref="D15:M15"/>
    <mergeCell ref="D16:F16"/>
    <mergeCell ref="H16:I16"/>
    <mergeCell ref="J16:K16"/>
    <mergeCell ref="L16:M16"/>
    <mergeCell ref="N54:W54"/>
    <mergeCell ref="N55:O55"/>
    <mergeCell ref="P55:Q55"/>
    <mergeCell ref="D42:F42"/>
    <mergeCell ref="H42:I42"/>
    <mergeCell ref="J42:K42"/>
    <mergeCell ref="L42:M42"/>
    <mergeCell ref="R55:S55"/>
    <mergeCell ref="V55:W55"/>
    <mergeCell ref="N67:W67"/>
    <mergeCell ref="N68:O68"/>
    <mergeCell ref="P68:Q68"/>
    <mergeCell ref="R68:S68"/>
    <mergeCell ref="V68:W68"/>
    <mergeCell ref="N15:W15"/>
    <mergeCell ref="N16:O16"/>
    <mergeCell ref="P16:Q16"/>
    <mergeCell ref="R16:S16"/>
    <mergeCell ref="V16:W16"/>
    <mergeCell ref="D2:M2"/>
    <mergeCell ref="N2:W2"/>
    <mergeCell ref="H3:I3"/>
    <mergeCell ref="J3:K3"/>
    <mergeCell ref="L3:M3"/>
    <mergeCell ref="P3:Q3"/>
    <mergeCell ref="R3:S3"/>
    <mergeCell ref="N3:O3"/>
    <mergeCell ref="D3:F3"/>
    <mergeCell ref="V3:W3"/>
    <mergeCell ref="N28:W28"/>
    <mergeCell ref="N42:O42"/>
    <mergeCell ref="P42:Q42"/>
    <mergeCell ref="R42:S42"/>
    <mergeCell ref="V42:W42"/>
    <mergeCell ref="N29:O29"/>
    <mergeCell ref="P29:Q29"/>
    <mergeCell ref="R29:S29"/>
    <mergeCell ref="V29:W29"/>
    <mergeCell ref="N41:W41"/>
  </mergeCells>
  <pageMargins left="0.7" right="0.7" top="0.75" bottom="0.75" header="0.3" footer="0.3"/>
  <pageSetup paperSize="9" orientation="portrait" horizontalDpi="300" verticalDpi="300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018ED-ADB7-46D7-A004-00035AD3B699}">
  <dimension ref="A1:J15"/>
  <sheetViews>
    <sheetView zoomScale="115" zoomScaleNormal="115" workbookViewId="0">
      <selection activeCell="E52" sqref="E52"/>
    </sheetView>
  </sheetViews>
  <sheetFormatPr defaultRowHeight="14.5" x14ac:dyDescent="0.35"/>
  <cols>
    <col min="1" max="1" width="15.81640625" customWidth="1"/>
    <col min="2" max="2" width="10.1796875" bestFit="1" customWidth="1"/>
    <col min="3" max="3" width="11.36328125" bestFit="1" customWidth="1"/>
    <col min="4" max="4" width="10.54296875" bestFit="1" customWidth="1"/>
    <col min="5" max="5" width="10.08984375" bestFit="1" customWidth="1"/>
    <col min="6" max="6" width="11.1796875" bestFit="1" customWidth="1"/>
    <col min="7" max="7" width="10.453125" bestFit="1" customWidth="1"/>
    <col min="8" max="8" width="10.08984375" bestFit="1" customWidth="1"/>
    <col min="9" max="9" width="11.1796875" bestFit="1" customWidth="1"/>
    <col min="10" max="10" width="10.453125" bestFit="1" customWidth="1"/>
  </cols>
  <sheetData>
    <row r="1" spans="1:10" x14ac:dyDescent="0.35">
      <c r="B1" s="105" t="s">
        <v>140</v>
      </c>
      <c r="C1" s="105" t="s">
        <v>141</v>
      </c>
      <c r="D1" s="105" t="s">
        <v>142</v>
      </c>
      <c r="E1" s="106" t="s">
        <v>143</v>
      </c>
      <c r="F1" s="106" t="s">
        <v>144</v>
      </c>
      <c r="G1" s="106" t="s">
        <v>145</v>
      </c>
      <c r="H1" s="107" t="s">
        <v>146</v>
      </c>
      <c r="I1" s="107" t="s">
        <v>147</v>
      </c>
      <c r="J1" s="107" t="s">
        <v>148</v>
      </c>
    </row>
    <row r="2" spans="1:10" x14ac:dyDescent="0.35">
      <c r="A2" t="s">
        <v>149</v>
      </c>
      <c r="B2">
        <v>2.2799999999999998</v>
      </c>
      <c r="C2">
        <v>2.69</v>
      </c>
      <c r="D2">
        <v>2.71</v>
      </c>
      <c r="E2">
        <v>2.31</v>
      </c>
      <c r="F2">
        <v>1.3</v>
      </c>
      <c r="G2">
        <v>1.72</v>
      </c>
      <c r="H2">
        <v>2.2999999999999998</v>
      </c>
      <c r="I2">
        <v>1.03</v>
      </c>
      <c r="J2">
        <v>2.06</v>
      </c>
    </row>
    <row r="3" spans="1:10" x14ac:dyDescent="0.35">
      <c r="A3" t="s">
        <v>150</v>
      </c>
      <c r="B3">
        <v>1.31</v>
      </c>
      <c r="C3">
        <v>1.4</v>
      </c>
      <c r="D3">
        <v>1.73</v>
      </c>
      <c r="E3">
        <v>1.18</v>
      </c>
      <c r="F3">
        <v>0.61</v>
      </c>
      <c r="G3">
        <v>1.21</v>
      </c>
      <c r="H3">
        <v>1.66</v>
      </c>
      <c r="I3">
        <v>0.91</v>
      </c>
      <c r="J3">
        <v>1.2</v>
      </c>
    </row>
    <row r="15" spans="1:10" x14ac:dyDescent="0.35">
      <c r="C15" s="108">
        <v>2.6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4D2ED-C462-4603-BA5C-45B4D73115D8}">
  <sheetPr codeName="Sheet3"/>
  <dimension ref="A1:W38"/>
  <sheetViews>
    <sheetView topLeftCell="A10" zoomScaleNormal="100" workbookViewId="0">
      <selection activeCell="F15" sqref="F15"/>
    </sheetView>
  </sheetViews>
  <sheetFormatPr defaultRowHeight="14.5" x14ac:dyDescent="0.35"/>
  <cols>
    <col min="1" max="1" width="15.81640625" customWidth="1"/>
    <col min="2" max="9" width="13.26953125" customWidth="1"/>
  </cols>
  <sheetData>
    <row r="1" spans="1:7" x14ac:dyDescent="0.35">
      <c r="B1" s="51" t="s">
        <v>49</v>
      </c>
      <c r="C1" s="51" t="s">
        <v>54</v>
      </c>
      <c r="D1" s="52" t="s">
        <v>51</v>
      </c>
      <c r="E1" s="52" t="s">
        <v>50</v>
      </c>
      <c r="F1" s="53" t="s">
        <v>53</v>
      </c>
      <c r="G1" s="53" t="s">
        <v>52</v>
      </c>
    </row>
    <row r="2" spans="1:7" x14ac:dyDescent="0.35">
      <c r="A2" t="s">
        <v>0</v>
      </c>
      <c r="B2" s="69">
        <v>4520.7212020033394</v>
      </c>
      <c r="C2" s="69">
        <v>4622.0764331210194</v>
      </c>
      <c r="D2" s="3">
        <v>2843.9570422535212</v>
      </c>
      <c r="E2" s="66">
        <v>2733.5451247165533</v>
      </c>
      <c r="F2" s="66">
        <v>2460.383870967742</v>
      </c>
      <c r="G2" s="55">
        <v>2176.7956521739129</v>
      </c>
    </row>
    <row r="3" spans="1:7" x14ac:dyDescent="0.35">
      <c r="A3" t="s">
        <v>1</v>
      </c>
      <c r="B3" s="69">
        <v>4365.0300500834728</v>
      </c>
      <c r="C3" s="69">
        <v>4369.7282377919319</v>
      </c>
      <c r="D3" s="3">
        <v>3263.2834507042253</v>
      </c>
      <c r="E3" s="66">
        <v>3077.014058956916</v>
      </c>
      <c r="F3" s="66">
        <v>2855.8872580645166</v>
      </c>
      <c r="G3" s="55">
        <v>2487.9584980237155</v>
      </c>
    </row>
    <row r="4" spans="1:7" x14ac:dyDescent="0.35">
      <c r="A4" t="s">
        <v>2</v>
      </c>
      <c r="B4" s="69">
        <v>6352.5575959933221</v>
      </c>
      <c r="C4" s="69">
        <v>6513.9278131634819</v>
      </c>
      <c r="D4" s="3">
        <v>4685.5140845070428</v>
      </c>
      <c r="E4" s="66">
        <v>4472.5646258503402</v>
      </c>
      <c r="F4" s="66">
        <v>4286.76129032258</v>
      </c>
      <c r="G4" s="55">
        <v>3808.171936758893</v>
      </c>
    </row>
    <row r="5" spans="1:7" x14ac:dyDescent="0.35">
      <c r="A5" t="s">
        <v>3</v>
      </c>
      <c r="B5" s="69">
        <v>6547.6944908180303</v>
      </c>
      <c r="C5" s="69">
        <v>6200.7728237791925</v>
      </c>
      <c r="D5" s="3">
        <v>6110.5809859154933</v>
      </c>
      <c r="E5" s="66">
        <v>5805.120181405895</v>
      </c>
      <c r="F5" s="66">
        <v>5870.3338709677419</v>
      </c>
      <c r="G5" s="55">
        <v>5223.191699604743</v>
      </c>
    </row>
    <row r="6" spans="1:7" x14ac:dyDescent="0.35">
      <c r="A6" t="s">
        <v>4</v>
      </c>
      <c r="B6" s="69">
        <v>8203.5191986644404</v>
      </c>
      <c r="C6" s="69">
        <v>8125.6878980891724</v>
      </c>
      <c r="D6" s="3">
        <v>6679.0950704225352</v>
      </c>
      <c r="E6" s="66">
        <v>6364.850340136054</v>
      </c>
      <c r="F6" s="66">
        <v>6534.0774193548386</v>
      </c>
      <c r="G6" s="55">
        <v>5817.853754940712</v>
      </c>
    </row>
    <row r="7" spans="1:7" x14ac:dyDescent="0.35">
      <c r="A7" t="s">
        <v>5</v>
      </c>
      <c r="B7" s="69">
        <v>6769.7262103505846</v>
      </c>
      <c r="C7" s="69">
        <v>6434.1188959660294</v>
      </c>
      <c r="D7" s="3">
        <v>6294.9383802816901</v>
      </c>
      <c r="E7" s="66">
        <v>5969.1020408163267</v>
      </c>
      <c r="F7" s="66">
        <v>6215.3419354838707</v>
      </c>
      <c r="G7" s="55">
        <v>5461.2687747035579</v>
      </c>
    </row>
    <row r="8" spans="1:7" x14ac:dyDescent="0.35">
      <c r="A8" t="s">
        <v>6</v>
      </c>
      <c r="B8" s="69">
        <v>6380.9465776293828</v>
      </c>
      <c r="C8" s="69">
        <v>6266.5201698513802</v>
      </c>
      <c r="D8" s="3">
        <v>4850.3327464788736</v>
      </c>
      <c r="E8" s="66">
        <v>4623.9637188208617</v>
      </c>
      <c r="F8" s="66">
        <v>4672.4774193548383</v>
      </c>
      <c r="G8" s="55">
        <v>4178.907114624506</v>
      </c>
    </row>
    <row r="9" spans="1:7" x14ac:dyDescent="0.35">
      <c r="A9" t="s">
        <v>7</v>
      </c>
      <c r="B9" s="69">
        <v>4565.2470784641064</v>
      </c>
      <c r="C9" s="69">
        <v>4585.9723991507435</v>
      </c>
      <c r="D9" s="3">
        <v>3257.6109154929577</v>
      </c>
      <c r="E9" s="66">
        <v>3039.4687074829931</v>
      </c>
      <c r="F9" s="66">
        <v>2986.1241935483868</v>
      </c>
      <c r="G9" s="55">
        <v>2551.7758893280634</v>
      </c>
    </row>
    <row r="11" spans="1:7" x14ac:dyDescent="0.35">
      <c r="B11" s="56" t="s">
        <v>55</v>
      </c>
      <c r="C11" s="52" t="s">
        <v>56</v>
      </c>
      <c r="D11" s="57" t="s">
        <v>57</v>
      </c>
    </row>
    <row r="12" spans="1:7" x14ac:dyDescent="0.35">
      <c r="A12" t="s">
        <v>0</v>
      </c>
      <c r="B12" s="54">
        <f t="shared" ref="B12:B19" si="0">((C2-B2)/B2)*100</f>
        <v>2.2420146385661832</v>
      </c>
      <c r="C12" s="54">
        <f t="shared" ref="C12:C19" si="1">((E2-D2)/D2)*100</f>
        <v>-3.8823342229346274</v>
      </c>
      <c r="D12" s="54">
        <f t="shared" ref="D12:D19" si="2">((G2-F2)/G2)*100</f>
        <v>-13.027783223961167</v>
      </c>
    </row>
    <row r="13" spans="1:7" x14ac:dyDescent="0.35">
      <c r="A13" t="s">
        <v>1</v>
      </c>
      <c r="B13" s="54">
        <f t="shared" si="0"/>
        <v>0.10763242531100561</v>
      </c>
      <c r="C13" s="54">
        <f t="shared" si="1"/>
        <v>-5.7080359264259402</v>
      </c>
      <c r="D13" s="54">
        <f t="shared" si="2"/>
        <v>-14.788380125032694</v>
      </c>
    </row>
    <row r="14" spans="1:7" x14ac:dyDescent="0.35">
      <c r="A14" t="s">
        <v>2</v>
      </c>
      <c r="B14" s="54">
        <f t="shared" si="0"/>
        <v>2.5402401274085102</v>
      </c>
      <c r="C14" s="54">
        <f t="shared" si="1"/>
        <v>-4.5448472636297002</v>
      </c>
      <c r="D14" s="54">
        <f t="shared" si="2"/>
        <v>-12.567430292315288</v>
      </c>
    </row>
    <row r="15" spans="1:7" x14ac:dyDescent="0.35">
      <c r="A15" t="s">
        <v>3</v>
      </c>
      <c r="B15" s="54">
        <f t="shared" si="0"/>
        <v>-5.2983789565217698</v>
      </c>
      <c r="C15" s="54">
        <f t="shared" si="1"/>
        <v>-4.9988831702528183</v>
      </c>
      <c r="D15" s="54">
        <f t="shared" si="2"/>
        <v>-12.389784035917547</v>
      </c>
    </row>
    <row r="16" spans="1:7" x14ac:dyDescent="0.35">
      <c r="A16" t="s">
        <v>4</v>
      </c>
      <c r="B16" s="54">
        <f t="shared" si="0"/>
        <v>-0.94875502440390647</v>
      </c>
      <c r="C16" s="54">
        <f t="shared" si="1"/>
        <v>-4.7048997951544553</v>
      </c>
      <c r="D16" s="54">
        <f t="shared" si="2"/>
        <v>-12.310788386626015</v>
      </c>
    </row>
    <row r="17" spans="1:23" x14ac:dyDescent="0.35">
      <c r="A17" t="s">
        <v>5</v>
      </c>
      <c r="B17" s="54">
        <f t="shared" si="0"/>
        <v>-4.9574724879039831</v>
      </c>
      <c r="C17" s="54">
        <f t="shared" si="1"/>
        <v>-5.1761640826543349</v>
      </c>
      <c r="D17" s="54">
        <f t="shared" si="2"/>
        <v>-13.807655178466188</v>
      </c>
    </row>
    <row r="18" spans="1:23" x14ac:dyDescent="0.35">
      <c r="A18" t="s">
        <v>6</v>
      </c>
      <c r="B18" s="54">
        <f t="shared" si="0"/>
        <v>-1.7932513050518868</v>
      </c>
      <c r="C18" s="54">
        <f t="shared" si="1"/>
        <v>-4.6670824351658293</v>
      </c>
      <c r="D18" s="54">
        <f t="shared" si="2"/>
        <v>-11.81099007927296</v>
      </c>
    </row>
    <row r="19" spans="1:23" x14ac:dyDescent="0.35">
      <c r="A19" t="s">
        <v>7</v>
      </c>
      <c r="B19" s="54">
        <f t="shared" si="0"/>
        <v>0.45398026285161741</v>
      </c>
      <c r="C19" s="54">
        <f t="shared" si="1"/>
        <v>-6.6963862066060846</v>
      </c>
      <c r="D19" s="54">
        <f t="shared" si="2"/>
        <v>-17.021412657625529</v>
      </c>
    </row>
    <row r="20" spans="1:23" x14ac:dyDescent="0.35">
      <c r="A20" t="s">
        <v>138</v>
      </c>
      <c r="B20" s="54"/>
      <c r="C20" s="54"/>
      <c r="D20" s="54"/>
    </row>
    <row r="22" spans="1:23" x14ac:dyDescent="0.35">
      <c r="B22" s="54">
        <f>AVERAGE(B12:B19)</f>
        <v>-0.9567487899680287</v>
      </c>
      <c r="C22" s="54">
        <f>AVERAGE(C12:C19)</f>
        <v>-5.0473291378529739</v>
      </c>
      <c r="D22" s="54">
        <f>AVERAGE(D12:D19)</f>
        <v>-13.465527997402173</v>
      </c>
    </row>
    <row r="24" spans="1:23" x14ac:dyDescent="0.35">
      <c r="W24" t="s">
        <v>139</v>
      </c>
    </row>
    <row r="30" spans="1:23" x14ac:dyDescent="0.35">
      <c r="B30" s="51" t="s">
        <v>49</v>
      </c>
      <c r="C30" s="51" t="s">
        <v>54</v>
      </c>
      <c r="D30" s="52" t="s">
        <v>51</v>
      </c>
      <c r="E30" s="52" t="s">
        <v>50</v>
      </c>
      <c r="F30" s="53" t="s">
        <v>53</v>
      </c>
      <c r="G30" s="53" t="s">
        <v>52</v>
      </c>
    </row>
    <row r="31" spans="1:23" x14ac:dyDescent="0.35">
      <c r="A31" t="s">
        <v>0</v>
      </c>
      <c r="B31" s="58">
        <f>(B2/$B$6)</f>
        <v>0.55107096022147761</v>
      </c>
      <c r="C31" s="58">
        <f>(C2/$C$6)</f>
        <v>0.56882278658622143</v>
      </c>
      <c r="D31" s="58">
        <f>(D2/$D$6)</f>
        <v>0.42579975464754177</v>
      </c>
      <c r="E31" s="58">
        <f>(E2/$E$6)</f>
        <v>0.42947516102289396</v>
      </c>
      <c r="F31" s="58">
        <f>(F2/$F$6)</f>
        <v>0.3765464828561329</v>
      </c>
      <c r="G31" s="58">
        <f>(G2/$G$6)</f>
        <v>0.37415784993311441</v>
      </c>
      <c r="H31" s="55"/>
      <c r="I31" s="55"/>
    </row>
    <row r="32" spans="1:23" x14ac:dyDescent="0.35">
      <c r="A32" t="s">
        <v>1</v>
      </c>
      <c r="B32" s="58">
        <f t="shared" ref="B32:B38" si="3">(B3/$B$6)</f>
        <v>0.53209237942590715</v>
      </c>
      <c r="C32" s="58">
        <f t="shared" ref="C32:C38" si="4">(C3/$C$6)</f>
        <v>0.53776717646508576</v>
      </c>
      <c r="D32" s="58">
        <f>(D3/$D$6)</f>
        <v>0.48858167405869585</v>
      </c>
      <c r="E32" s="58">
        <f t="shared" ref="E32:E38" si="5">(E3/$E$6)</f>
        <v>0.48343855621452714</v>
      </c>
      <c r="F32" s="58">
        <f t="shared" ref="F32:F38" si="6">(F3/$F$6)</f>
        <v>0.43707582184517507</v>
      </c>
      <c r="G32" s="58">
        <f t="shared" ref="G32:G37" si="7">(G3/$G$6)</f>
        <v>0.4276419798127204</v>
      </c>
      <c r="H32" s="55"/>
      <c r="I32" s="55"/>
    </row>
    <row r="33" spans="1:9" x14ac:dyDescent="0.35">
      <c r="A33" t="s">
        <v>2</v>
      </c>
      <c r="B33" s="58">
        <f t="shared" si="3"/>
        <v>0.77436980912137554</v>
      </c>
      <c r="C33" s="58">
        <f t="shared" si="4"/>
        <v>0.8016463215003975</v>
      </c>
      <c r="D33" s="58">
        <f t="shared" ref="D33:D38" si="8">(D4/$D$6)</f>
        <v>0.70151929791450418</v>
      </c>
      <c r="E33" s="58">
        <f t="shared" si="5"/>
        <v>0.70269753204515029</v>
      </c>
      <c r="F33" s="58">
        <f t="shared" si="6"/>
        <v>0.65606221279604093</v>
      </c>
      <c r="G33" s="58">
        <f t="shared" si="7"/>
        <v>0.65456645992946605</v>
      </c>
      <c r="H33" s="55"/>
      <c r="I33" s="55"/>
    </row>
    <row r="34" spans="1:9" x14ac:dyDescent="0.35">
      <c r="A34" t="s">
        <v>3</v>
      </c>
      <c r="B34" s="58">
        <f t="shared" si="3"/>
        <v>0.79815678274806945</v>
      </c>
      <c r="C34" s="58">
        <f t="shared" si="4"/>
        <v>0.76310743183200025</v>
      </c>
      <c r="D34" s="58">
        <f t="shared" si="8"/>
        <v>0.9148815702557328</v>
      </c>
      <c r="E34" s="58">
        <f t="shared" si="5"/>
        <v>0.91205917989924112</v>
      </c>
      <c r="F34" s="58">
        <f t="shared" si="6"/>
        <v>0.89841816896429838</v>
      </c>
      <c r="G34" s="58">
        <f t="shared" si="7"/>
        <v>0.8977866958530949</v>
      </c>
      <c r="H34" s="55"/>
      <c r="I34" s="55"/>
    </row>
    <row r="35" spans="1:9" x14ac:dyDescent="0.35">
      <c r="A35" t="s">
        <v>4</v>
      </c>
      <c r="B35" s="58">
        <f t="shared" si="3"/>
        <v>1</v>
      </c>
      <c r="C35" s="58">
        <f t="shared" si="4"/>
        <v>1</v>
      </c>
      <c r="D35" s="58">
        <f t="shared" si="8"/>
        <v>1</v>
      </c>
      <c r="E35" s="58">
        <f t="shared" si="5"/>
        <v>1</v>
      </c>
      <c r="F35" s="58">
        <f t="shared" si="6"/>
        <v>1</v>
      </c>
      <c r="G35" s="58">
        <f t="shared" si="7"/>
        <v>1</v>
      </c>
      <c r="H35" s="55"/>
      <c r="I35" s="55"/>
    </row>
    <row r="36" spans="1:9" x14ac:dyDescent="0.35">
      <c r="A36" t="s">
        <v>5</v>
      </c>
      <c r="B36" s="58">
        <f t="shared" si="3"/>
        <v>0.82522220603234742</v>
      </c>
      <c r="C36" s="58">
        <f t="shared" si="4"/>
        <v>0.79182451709461665</v>
      </c>
      <c r="D36" s="58">
        <f t="shared" si="8"/>
        <v>0.94248372180805884</v>
      </c>
      <c r="E36" s="58">
        <f t="shared" si="5"/>
        <v>0.93782284293093565</v>
      </c>
      <c r="F36" s="58">
        <f t="shared" si="6"/>
        <v>0.95121951219512191</v>
      </c>
      <c r="G36" s="58">
        <f t="shared" si="7"/>
        <v>0.93870850054724553</v>
      </c>
      <c r="H36" s="55"/>
      <c r="I36" s="55"/>
    </row>
    <row r="37" spans="1:9" x14ac:dyDescent="0.35">
      <c r="A37" t="s">
        <v>6</v>
      </c>
      <c r="B37" s="58">
        <f t="shared" si="3"/>
        <v>0.77783039487104777</v>
      </c>
      <c r="C37" s="58">
        <f t="shared" si="4"/>
        <v>0.77119872784247689</v>
      </c>
      <c r="D37" s="58">
        <f t="shared" si="8"/>
        <v>0.72619609323393419</v>
      </c>
      <c r="E37" s="58">
        <f t="shared" si="5"/>
        <v>0.72648428033926415</v>
      </c>
      <c r="F37" s="58">
        <f t="shared" si="6"/>
        <v>0.71509367267585711</v>
      </c>
      <c r="G37" s="58">
        <f t="shared" si="7"/>
        <v>0.71829016174145688</v>
      </c>
    </row>
    <row r="38" spans="1:9" x14ac:dyDescent="0.35">
      <c r="A38" t="s">
        <v>7</v>
      </c>
      <c r="B38" s="58">
        <f t="shared" si="3"/>
        <v>0.55649861576570014</v>
      </c>
      <c r="C38" s="58">
        <f t="shared" si="4"/>
        <v>0.56437958935503485</v>
      </c>
      <c r="D38" s="58">
        <f t="shared" si="8"/>
        <v>0.48773237708785505</v>
      </c>
      <c r="E38" s="58">
        <f t="shared" si="5"/>
        <v>0.47753969772335947</v>
      </c>
      <c r="F38" s="58">
        <f t="shared" si="6"/>
        <v>0.45700777659950509</v>
      </c>
      <c r="G38" s="58">
        <f>(G9/$G$6)</f>
        <v>0.43861121245287604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22D89-6D2D-410D-9638-1B268A531E7E}">
  <sheetPr codeName="Sheet4"/>
  <dimension ref="A1:BE86"/>
  <sheetViews>
    <sheetView topLeftCell="A22" workbookViewId="0">
      <selection activeCell="K49" sqref="K49"/>
    </sheetView>
  </sheetViews>
  <sheetFormatPr defaultRowHeight="14.5" x14ac:dyDescent="0.35"/>
  <cols>
    <col min="1" max="1" width="7.453125" customWidth="1"/>
    <col min="2" max="2" width="16.7265625" customWidth="1"/>
    <col min="3" max="3" width="2.54296875" customWidth="1"/>
    <col min="4" max="5" width="11.1796875" customWidth="1"/>
    <col min="6" max="12" width="8.54296875" customWidth="1"/>
    <col min="13" max="13" width="2.81640625" customWidth="1"/>
    <col min="14" max="14" width="12.54296875" customWidth="1"/>
    <col min="15" max="16" width="11.36328125" bestFit="1" customWidth="1"/>
    <col min="17" max="18" width="8.36328125" bestFit="1" customWidth="1"/>
    <col min="19" max="29" width="8.54296875" customWidth="1"/>
    <col min="30" max="30" width="10.81640625" bestFit="1" customWidth="1"/>
    <col min="31" max="31" width="12.453125" customWidth="1"/>
  </cols>
  <sheetData>
    <row r="1" spans="1:57" x14ac:dyDescent="0.35">
      <c r="A1" t="s">
        <v>93</v>
      </c>
      <c r="B1" s="2">
        <v>12441000</v>
      </c>
      <c r="D1" s="132" t="s">
        <v>100</v>
      </c>
      <c r="E1" s="132"/>
      <c r="F1" s="132"/>
      <c r="G1" s="132"/>
      <c r="H1" s="132"/>
      <c r="I1" s="132"/>
      <c r="J1" s="132"/>
      <c r="K1" s="132"/>
      <c r="O1" s="132"/>
      <c r="P1" s="132"/>
      <c r="Q1" s="132"/>
      <c r="R1" s="132"/>
      <c r="S1" s="132"/>
      <c r="T1" s="132"/>
      <c r="U1" s="132"/>
      <c r="V1" s="132"/>
      <c r="AF1" s="132"/>
      <c r="AG1" s="132"/>
      <c r="AH1" s="132"/>
      <c r="AI1" s="132"/>
      <c r="AJ1" s="132"/>
      <c r="AK1" s="132"/>
      <c r="AL1" s="132"/>
      <c r="AM1" s="132"/>
    </row>
    <row r="2" spans="1:57" x14ac:dyDescent="0.35">
      <c r="A2" t="s">
        <v>120</v>
      </c>
      <c r="B2" s="2">
        <v>15941000</v>
      </c>
      <c r="D2" s="132"/>
      <c r="E2" s="132"/>
      <c r="F2" s="132"/>
      <c r="G2" s="132"/>
      <c r="H2" s="132"/>
      <c r="I2" s="132"/>
      <c r="J2" s="132"/>
      <c r="K2" s="132"/>
      <c r="O2" s="132"/>
      <c r="P2" s="132"/>
      <c r="Q2" s="132"/>
      <c r="R2" s="132"/>
      <c r="S2" s="132"/>
      <c r="T2" s="132"/>
      <c r="U2" s="132"/>
      <c r="V2" s="132"/>
      <c r="AF2" s="132"/>
      <c r="AG2" s="132"/>
      <c r="AH2" s="132"/>
      <c r="AI2" s="132"/>
      <c r="AJ2" s="132"/>
      <c r="AK2" s="132"/>
      <c r="AL2" s="132"/>
      <c r="AM2" s="132"/>
    </row>
    <row r="3" spans="1:57" ht="14.5" customHeight="1" x14ac:dyDescent="0.35">
      <c r="A3" t="s">
        <v>121</v>
      </c>
      <c r="B3" s="2">
        <v>15964000</v>
      </c>
      <c r="D3" s="129" t="s">
        <v>137</v>
      </c>
      <c r="E3" s="129"/>
      <c r="F3" s="129"/>
      <c r="G3" s="129"/>
      <c r="H3" s="129"/>
      <c r="I3" s="129"/>
      <c r="J3" s="129"/>
      <c r="K3" s="129"/>
      <c r="L3" s="129"/>
      <c r="M3" s="59"/>
      <c r="O3" s="131" t="s">
        <v>106</v>
      </c>
      <c r="P3" s="131"/>
      <c r="Q3" s="131"/>
      <c r="R3" s="131"/>
      <c r="S3" s="131"/>
      <c r="T3" s="131"/>
      <c r="U3" s="131"/>
      <c r="V3" s="131"/>
      <c r="AF3" s="131"/>
      <c r="AG3" s="131"/>
      <c r="AH3" s="131"/>
      <c r="AI3" s="131"/>
      <c r="AJ3" s="131"/>
      <c r="AK3" s="131"/>
      <c r="AL3" s="131"/>
      <c r="AM3" s="131"/>
    </row>
    <row r="4" spans="1:57" ht="14.5" customHeight="1" x14ac:dyDescent="0.35">
      <c r="A4" t="s">
        <v>95</v>
      </c>
      <c r="B4" s="2">
        <v>18797000</v>
      </c>
      <c r="D4" s="129"/>
      <c r="E4" s="129"/>
      <c r="F4" s="129"/>
      <c r="G4" s="129"/>
      <c r="H4" s="129"/>
      <c r="I4" s="129"/>
      <c r="J4" s="129"/>
      <c r="K4" s="129"/>
      <c r="L4" s="129"/>
      <c r="M4" s="59"/>
      <c r="O4" s="131"/>
      <c r="P4" s="131"/>
      <c r="Q4" s="131"/>
      <c r="R4" s="131"/>
      <c r="S4" s="131"/>
      <c r="T4" s="131"/>
      <c r="U4" s="131"/>
      <c r="V4" s="131"/>
      <c r="AF4" s="131"/>
      <c r="AG4" s="131"/>
      <c r="AH4" s="131"/>
      <c r="AI4" s="131"/>
      <c r="AJ4" s="131"/>
      <c r="AK4" s="131"/>
      <c r="AL4" s="131"/>
      <c r="AM4" s="131"/>
    </row>
    <row r="5" spans="1:57" x14ac:dyDescent="0.35">
      <c r="A5" s="60" t="s">
        <v>97</v>
      </c>
      <c r="B5" s="2">
        <v>16640000</v>
      </c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/>
      <c r="M5" s="3"/>
      <c r="N5" s="3" t="s">
        <v>107</v>
      </c>
      <c r="O5" s="3" t="s">
        <v>66</v>
      </c>
      <c r="P5" s="3" t="s">
        <v>67</v>
      </c>
      <c r="Q5" s="3" t="s">
        <v>68</v>
      </c>
      <c r="R5" s="3" t="s">
        <v>69</v>
      </c>
      <c r="S5" s="3" t="s">
        <v>70</v>
      </c>
      <c r="T5" s="3" t="s">
        <v>71</v>
      </c>
      <c r="U5" s="3" t="s">
        <v>72</v>
      </c>
      <c r="V5" s="3" t="s">
        <v>73</v>
      </c>
      <c r="W5" s="3" t="s">
        <v>135</v>
      </c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</row>
    <row r="6" spans="1:57" x14ac:dyDescent="0.35">
      <c r="A6" s="60" t="s">
        <v>122</v>
      </c>
      <c r="B6" s="2">
        <v>12012000</v>
      </c>
      <c r="D6" s="65" t="s">
        <v>1</v>
      </c>
      <c r="E6" s="65" t="s">
        <v>119</v>
      </c>
      <c r="F6" s="55">
        <f t="shared" ref="F6:L13" si="0">((Q6*179)/$N$6)/1000</f>
        <v>2729.6454090150251</v>
      </c>
      <c r="G6" s="55">
        <f t="shared" si="0"/>
        <v>2855.2442404006679</v>
      </c>
      <c r="H6" s="55">
        <f t="shared" si="0"/>
        <v>2931.0876460767945</v>
      </c>
      <c r="I6" s="55">
        <f t="shared" si="0"/>
        <v>2982.4866444073455</v>
      </c>
      <c r="J6" s="55">
        <f t="shared" si="0"/>
        <v>3020.2888146911519</v>
      </c>
      <c r="K6" s="55">
        <f t="shared" si="0"/>
        <v>3059.4357262103508</v>
      </c>
      <c r="L6" s="55">
        <f t="shared" si="0"/>
        <v>3717.7612687813021</v>
      </c>
      <c r="M6" s="55"/>
      <c r="N6">
        <v>599</v>
      </c>
      <c r="O6" s="65" t="s">
        <v>1</v>
      </c>
      <c r="P6" s="65" t="s">
        <v>119</v>
      </c>
      <c r="Q6" s="2">
        <v>9134400</v>
      </c>
      <c r="R6" s="2">
        <v>9554700</v>
      </c>
      <c r="S6" s="2">
        <v>9808500</v>
      </c>
      <c r="T6" s="2">
        <v>9980500</v>
      </c>
      <c r="U6" s="2">
        <v>10107000</v>
      </c>
      <c r="V6" s="2">
        <v>10238000</v>
      </c>
      <c r="W6" s="2">
        <v>12441000</v>
      </c>
      <c r="X6" s="2"/>
      <c r="AD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7" x14ac:dyDescent="0.35">
      <c r="A7" s="60" t="s">
        <v>123</v>
      </c>
      <c r="B7" s="2">
        <v>12012000</v>
      </c>
      <c r="D7" s="65" t="s">
        <v>2</v>
      </c>
      <c r="E7" s="65" t="s">
        <v>118</v>
      </c>
      <c r="F7" s="55">
        <f t="shared" ref="F7:K7" si="1">((Q7*179)/$N$7)/1000</f>
        <v>4078.3129032258066</v>
      </c>
      <c r="G7" s="55">
        <f t="shared" si="1"/>
        <v>4218.9145161290326</v>
      </c>
      <c r="H7" s="55">
        <f t="shared" si="1"/>
        <v>4322.5612903225801</v>
      </c>
      <c r="I7" s="55">
        <f t="shared" si="1"/>
        <v>4383.7677419354841</v>
      </c>
      <c r="J7" s="55">
        <f t="shared" si="1"/>
        <v>4408.0193548387097</v>
      </c>
      <c r="K7" s="55">
        <f t="shared" si="1"/>
        <v>4426.2080645161286</v>
      </c>
      <c r="L7" s="55">
        <f t="shared" si="0"/>
        <v>4763.6711185308841</v>
      </c>
      <c r="M7" s="55"/>
      <c r="N7">
        <v>620</v>
      </c>
      <c r="O7" s="65" t="s">
        <v>2</v>
      </c>
      <c r="P7" s="65" t="s">
        <v>118</v>
      </c>
      <c r="Q7" s="2">
        <v>14126000</v>
      </c>
      <c r="R7" s="2">
        <v>14613000</v>
      </c>
      <c r="S7" s="2">
        <v>14972000</v>
      </c>
      <c r="T7" s="2">
        <v>15184000</v>
      </c>
      <c r="U7" s="2">
        <v>15268000</v>
      </c>
      <c r="V7" s="2">
        <v>15331000</v>
      </c>
      <c r="W7" s="2">
        <v>15941000</v>
      </c>
      <c r="X7" s="2"/>
      <c r="AD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7" x14ac:dyDescent="0.35">
      <c r="A8" s="60" t="s">
        <v>99</v>
      </c>
      <c r="B8" s="2">
        <v>10210000</v>
      </c>
      <c r="D8" s="65" t="s">
        <v>2</v>
      </c>
      <c r="E8" s="65" t="s">
        <v>111</v>
      </c>
      <c r="F8" s="55">
        <f t="shared" ref="F8:K8" si="2">((Q8*179)/$N$8)/1000</f>
        <v>4080.0451612903225</v>
      </c>
      <c r="G8" s="55">
        <f t="shared" si="2"/>
        <v>4231.3290322580642</v>
      </c>
      <c r="H8" s="55">
        <f t="shared" si="2"/>
        <v>4339.883870967742</v>
      </c>
      <c r="I8" s="55">
        <f t="shared" si="2"/>
        <v>4404.5548387096778</v>
      </c>
      <c r="J8" s="55">
        <f t="shared" si="2"/>
        <v>4427.6516129032261</v>
      </c>
      <c r="K8" s="55">
        <f t="shared" si="2"/>
        <v>4441.7983870967737</v>
      </c>
      <c r="L8" s="55">
        <f t="shared" si="0"/>
        <v>4770.5442404006681</v>
      </c>
      <c r="M8" s="55"/>
      <c r="N8">
        <v>620</v>
      </c>
      <c r="O8" s="65" t="s">
        <v>2</v>
      </c>
      <c r="P8" s="65" t="s">
        <v>111</v>
      </c>
      <c r="Q8" s="2">
        <v>14132000</v>
      </c>
      <c r="R8" s="2">
        <v>14656000</v>
      </c>
      <c r="S8" s="2">
        <v>15032000</v>
      </c>
      <c r="T8" s="2">
        <v>15256000</v>
      </c>
      <c r="U8" s="2">
        <v>15336000</v>
      </c>
      <c r="V8" s="2">
        <v>15385000</v>
      </c>
      <c r="W8" s="2">
        <v>15964000</v>
      </c>
      <c r="X8" s="2"/>
      <c r="AD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7" x14ac:dyDescent="0.35">
      <c r="A9" s="60"/>
      <c r="D9" s="65" t="s">
        <v>3</v>
      </c>
      <c r="E9" s="65" t="s">
        <v>110</v>
      </c>
      <c r="F9" s="55">
        <f t="shared" ref="F9:K9" si="3">((Q9*179)/$N$9)/1000</f>
        <v>4772.0383973288817</v>
      </c>
      <c r="G9" s="55">
        <f t="shared" si="3"/>
        <v>5024.2520868113525</v>
      </c>
      <c r="H9" s="55">
        <f t="shared" si="3"/>
        <v>5178.7479131886475</v>
      </c>
      <c r="I9" s="55">
        <f t="shared" si="3"/>
        <v>5270.4891485809685</v>
      </c>
      <c r="J9" s="55">
        <f t="shared" si="3"/>
        <v>5328.7612687813025</v>
      </c>
      <c r="K9" s="55">
        <f t="shared" si="3"/>
        <v>5370.8964941569275</v>
      </c>
      <c r="L9" s="55">
        <f t="shared" si="0"/>
        <v>5617.1335559265444</v>
      </c>
      <c r="M9" s="55"/>
      <c r="N9">
        <v>599</v>
      </c>
      <c r="O9" s="65" t="s">
        <v>3</v>
      </c>
      <c r="P9" s="65" t="s">
        <v>110</v>
      </c>
      <c r="Q9" s="2">
        <v>15969000</v>
      </c>
      <c r="R9" s="2">
        <v>16813000</v>
      </c>
      <c r="S9" s="2">
        <v>17330000</v>
      </c>
      <c r="T9" s="2">
        <v>17637000</v>
      </c>
      <c r="U9" s="2">
        <v>17832000</v>
      </c>
      <c r="V9" s="2">
        <v>17973000</v>
      </c>
      <c r="W9" s="2">
        <v>18797000</v>
      </c>
      <c r="X9" s="2"/>
      <c r="AD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7" x14ac:dyDescent="0.35">
      <c r="A10" s="60"/>
      <c r="D10" s="65" t="s">
        <v>5</v>
      </c>
      <c r="E10" s="65" t="s">
        <v>108</v>
      </c>
      <c r="F10" s="55">
        <f t="shared" ref="F10:K10" si="4">((Q10*179)/$N$10)/1000</f>
        <v>3081.8480801335559</v>
      </c>
      <c r="G10" s="55">
        <f t="shared" si="4"/>
        <v>3361.2554257095157</v>
      </c>
      <c r="H10" s="55">
        <f t="shared" si="4"/>
        <v>3639.7662771285472</v>
      </c>
      <c r="I10" s="55">
        <f t="shared" si="4"/>
        <v>3875.245409015025</v>
      </c>
      <c r="J10" s="55">
        <f t="shared" si="4"/>
        <v>4130.7462437395661</v>
      </c>
      <c r="K10" s="55">
        <f t="shared" si="4"/>
        <v>4356.0651085141908</v>
      </c>
      <c r="L10" s="55">
        <f t="shared" si="0"/>
        <v>4972.5542570951593</v>
      </c>
      <c r="M10" s="55"/>
      <c r="N10">
        <v>599</v>
      </c>
      <c r="O10" s="65" t="s">
        <v>5</v>
      </c>
      <c r="P10" s="65" t="s">
        <v>108</v>
      </c>
      <c r="Q10" s="2">
        <v>10313000</v>
      </c>
      <c r="R10" s="2">
        <v>11248000</v>
      </c>
      <c r="S10" s="2">
        <v>12180000</v>
      </c>
      <c r="T10" s="2">
        <v>12968000</v>
      </c>
      <c r="U10" s="2">
        <v>13823000</v>
      </c>
      <c r="V10" s="2">
        <v>14577000</v>
      </c>
      <c r="W10" s="2">
        <v>16640000</v>
      </c>
      <c r="X10" s="2"/>
      <c r="AD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7" x14ac:dyDescent="0.35">
      <c r="A11" s="60"/>
      <c r="D11" s="65" t="s">
        <v>6</v>
      </c>
      <c r="E11" s="65" t="s">
        <v>109</v>
      </c>
      <c r="F11" s="55">
        <f t="shared" ref="F11:K11" si="5">((Q11*179)/$N$11)/1000</f>
        <v>1422.5303225806451</v>
      </c>
      <c r="G11" s="55">
        <f t="shared" si="5"/>
        <v>1650.6109677419356</v>
      </c>
      <c r="H11" s="55">
        <f t="shared" si="5"/>
        <v>1966.4593548387095</v>
      </c>
      <c r="I11" s="55">
        <f t="shared" si="5"/>
        <v>2233.429193548387</v>
      </c>
      <c r="J11" s="55">
        <f t="shared" si="5"/>
        <v>2530.4537096774193</v>
      </c>
      <c r="K11" s="55">
        <f t="shared" si="5"/>
        <v>2762.4896774193548</v>
      </c>
      <c r="L11" s="55">
        <f t="shared" si="0"/>
        <v>3589.5626043405678</v>
      </c>
      <c r="M11" s="55"/>
      <c r="N11">
        <v>620</v>
      </c>
      <c r="O11" s="65" t="s">
        <v>6</v>
      </c>
      <c r="P11" s="65" t="s">
        <v>109</v>
      </c>
      <c r="Q11" s="2">
        <v>4927200</v>
      </c>
      <c r="R11" s="2">
        <v>5717200</v>
      </c>
      <c r="S11" s="2">
        <v>6811200</v>
      </c>
      <c r="T11" s="2">
        <v>7735900</v>
      </c>
      <c r="U11" s="2">
        <v>8764700</v>
      </c>
      <c r="V11" s="2">
        <v>9568400</v>
      </c>
      <c r="W11" s="2">
        <v>12012000</v>
      </c>
      <c r="X11" s="2"/>
      <c r="AD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7" x14ac:dyDescent="0.35">
      <c r="A12" s="60"/>
      <c r="D12" s="65" t="s">
        <v>6</v>
      </c>
      <c r="E12" s="65" t="s">
        <v>116</v>
      </c>
      <c r="F12" s="55">
        <f t="shared" ref="F12:K12" si="6">((Q12*179)/$N$12)/1000</f>
        <v>1443.8948387096773</v>
      </c>
      <c r="G12" s="55">
        <f t="shared" si="6"/>
        <v>1659.820806451613</v>
      </c>
      <c r="H12" s="55">
        <f t="shared" si="6"/>
        <v>1970.5012903225806</v>
      </c>
      <c r="I12" s="55">
        <f t="shared" si="6"/>
        <v>2234.6417741935484</v>
      </c>
      <c r="J12" s="55">
        <f t="shared" si="6"/>
        <v>2524.5351612903223</v>
      </c>
      <c r="K12" s="55">
        <f t="shared" si="6"/>
        <v>2755.0120967741937</v>
      </c>
      <c r="L12" s="55">
        <f t="shared" si="0"/>
        <v>3589.5626043405678</v>
      </c>
      <c r="M12" s="55"/>
      <c r="N12">
        <v>620</v>
      </c>
      <c r="O12" s="65" t="s">
        <v>6</v>
      </c>
      <c r="P12" s="65" t="s">
        <v>116</v>
      </c>
      <c r="Q12" s="2">
        <v>5001200</v>
      </c>
      <c r="R12" s="2">
        <v>5749100</v>
      </c>
      <c r="S12" s="2">
        <v>6825200</v>
      </c>
      <c r="T12" s="2">
        <v>7740100</v>
      </c>
      <c r="U12" s="2">
        <v>8744200</v>
      </c>
      <c r="V12" s="2">
        <v>9542500</v>
      </c>
      <c r="W12" s="2">
        <v>12012000</v>
      </c>
      <c r="X12" s="2"/>
      <c r="AD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7" x14ac:dyDescent="0.35">
      <c r="D13" s="65" t="s">
        <v>7</v>
      </c>
      <c r="E13" s="65" t="s">
        <v>117</v>
      </c>
      <c r="F13" s="55">
        <f t="shared" ref="F13:K13" si="7">((Q13*179)/$N$13)/1000</f>
        <v>1207.8465776293822</v>
      </c>
      <c r="G13" s="55">
        <f t="shared" si="7"/>
        <v>1369.8430717863105</v>
      </c>
      <c r="H13" s="55">
        <f t="shared" si="7"/>
        <v>1555.1484140233724</v>
      </c>
      <c r="I13" s="55">
        <f t="shared" si="7"/>
        <v>1708.0305509181969</v>
      </c>
      <c r="J13" s="55">
        <f t="shared" si="7"/>
        <v>1892.4095158597661</v>
      </c>
      <c r="K13" s="55">
        <f t="shared" si="7"/>
        <v>2058.2011686143574</v>
      </c>
      <c r="L13" s="55">
        <f t="shared" si="0"/>
        <v>3051.0684474123541</v>
      </c>
      <c r="M13" s="55"/>
      <c r="N13">
        <v>599</v>
      </c>
      <c r="O13" s="65" t="s">
        <v>7</v>
      </c>
      <c r="P13" s="65" t="s">
        <v>117</v>
      </c>
      <c r="Q13" s="2">
        <v>4041900</v>
      </c>
      <c r="R13" s="2">
        <v>4584000</v>
      </c>
      <c r="S13" s="2">
        <v>5204100</v>
      </c>
      <c r="T13" s="2">
        <v>5715700</v>
      </c>
      <c r="U13" s="2">
        <v>6332700</v>
      </c>
      <c r="V13" s="2">
        <v>6887500</v>
      </c>
      <c r="W13" s="2">
        <v>10210000</v>
      </c>
      <c r="X13" s="2"/>
      <c r="Y13" s="55"/>
      <c r="Z13" s="55"/>
      <c r="AA13" s="55"/>
      <c r="AB13" s="55"/>
      <c r="AC13" s="55"/>
      <c r="AD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7" x14ac:dyDescent="0.35">
      <c r="F14" s="55"/>
      <c r="G14" s="55"/>
      <c r="H14" s="55"/>
      <c r="I14" s="55"/>
      <c r="J14" s="55"/>
      <c r="K14" s="55"/>
      <c r="L14" s="55"/>
      <c r="M14" s="55"/>
      <c r="Q14" s="2"/>
      <c r="R14" s="2"/>
      <c r="S14" s="2"/>
      <c r="T14" s="2"/>
      <c r="U14" s="2"/>
      <c r="V14" s="2"/>
      <c r="W14" s="55"/>
      <c r="Y14" s="55"/>
      <c r="Z14" s="55"/>
      <c r="AA14" s="55"/>
      <c r="AB14" s="55"/>
      <c r="AC14" s="55"/>
      <c r="AD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7" ht="14.5" customHeight="1" x14ac:dyDescent="0.35">
      <c r="D15" s="129" t="s">
        <v>103</v>
      </c>
      <c r="E15" s="129"/>
      <c r="F15" s="129"/>
      <c r="G15" s="129"/>
      <c r="H15" s="59"/>
      <c r="I15" s="59"/>
      <c r="J15" s="59"/>
      <c r="K15" s="59"/>
      <c r="L15" s="55"/>
      <c r="M15" s="55"/>
      <c r="O15" s="2"/>
      <c r="U15" s="2"/>
      <c r="V15" s="2"/>
      <c r="W15" s="55"/>
      <c r="Y15" s="55"/>
      <c r="Z15" s="55"/>
      <c r="AA15" s="55"/>
      <c r="AB15" s="55"/>
      <c r="AC15" s="55"/>
      <c r="AD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</row>
    <row r="16" spans="1:57" ht="14.5" customHeight="1" x14ac:dyDescent="0.35">
      <c r="D16" s="129"/>
      <c r="E16" s="129"/>
      <c r="F16" s="129"/>
      <c r="G16" s="129"/>
      <c r="H16" s="59"/>
      <c r="I16" s="59"/>
      <c r="J16" s="59"/>
      <c r="K16" s="59"/>
      <c r="L16" s="55"/>
      <c r="M16" s="55"/>
      <c r="N16" s="1"/>
      <c r="O16" s="2"/>
      <c r="W16" s="55"/>
      <c r="Y16" s="55"/>
      <c r="Z16" s="55"/>
      <c r="AA16" s="55"/>
      <c r="AB16" s="55"/>
      <c r="AC16" s="55"/>
      <c r="AD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</row>
    <row r="17" spans="4:57" ht="14.15" customHeight="1" x14ac:dyDescent="0.35">
      <c r="D17" s="3" t="s">
        <v>66</v>
      </c>
      <c r="E17" s="3" t="s">
        <v>67</v>
      </c>
      <c r="F17" s="3" t="s">
        <v>68</v>
      </c>
      <c r="G17" s="3" t="s">
        <v>69</v>
      </c>
      <c r="H17" s="3" t="s">
        <v>70</v>
      </c>
      <c r="I17" s="3" t="s">
        <v>71</v>
      </c>
      <c r="J17" s="3" t="s">
        <v>72</v>
      </c>
      <c r="K17" s="3" t="s">
        <v>73</v>
      </c>
      <c r="L17" s="55"/>
      <c r="M17" s="55"/>
      <c r="N17" s="3" t="s">
        <v>134</v>
      </c>
      <c r="O17" s="3" t="s">
        <v>66</v>
      </c>
      <c r="P17" s="3" t="s">
        <v>129</v>
      </c>
      <c r="Q17" s="3" t="s">
        <v>68</v>
      </c>
      <c r="R17" s="3" t="s">
        <v>69</v>
      </c>
      <c r="S17" s="3" t="s">
        <v>70</v>
      </c>
      <c r="T17" s="3" t="s">
        <v>71</v>
      </c>
      <c r="U17" s="3" t="s">
        <v>72</v>
      </c>
      <c r="V17" s="3" t="s">
        <v>73</v>
      </c>
      <c r="W17" s="55"/>
      <c r="Y17" s="55"/>
      <c r="Z17" s="55"/>
      <c r="AA17" s="55"/>
      <c r="AB17" s="55"/>
      <c r="AC17" s="55"/>
      <c r="AD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4:57" ht="14.15" customHeight="1" thickBot="1" x14ac:dyDescent="0.4">
      <c r="D18" s="65" t="s">
        <v>1</v>
      </c>
      <c r="E18" s="65" t="s">
        <v>119</v>
      </c>
      <c r="F18" s="54">
        <v>60.93488</v>
      </c>
      <c r="G18" s="54">
        <v>70.283803000000006</v>
      </c>
      <c r="H18" s="54">
        <v>75.959929000000002</v>
      </c>
      <c r="I18" s="54">
        <v>78.464095</v>
      </c>
      <c r="J18" s="54">
        <v>81.802987999999999</v>
      </c>
      <c r="K18" s="54">
        <v>83.973276999999996</v>
      </c>
      <c r="N18" s="104">
        <v>3717.7612687813021</v>
      </c>
      <c r="O18" s="65" t="s">
        <v>1</v>
      </c>
      <c r="P18" s="102" t="s">
        <v>131</v>
      </c>
      <c r="Q18" s="96">
        <f t="shared" ref="Q18:V25" si="8">F6/$N18</f>
        <v>0.73421750663129981</v>
      </c>
      <c r="R18" s="96">
        <f t="shared" si="8"/>
        <v>0.76800096455268874</v>
      </c>
      <c r="S18" s="96">
        <f t="shared" si="8"/>
        <v>0.78840125391849525</v>
      </c>
      <c r="T18" s="96">
        <f t="shared" si="8"/>
        <v>0.80222650912306082</v>
      </c>
      <c r="U18" s="96">
        <f t="shared" si="8"/>
        <v>0.81239450204967445</v>
      </c>
      <c r="V18" s="96">
        <f t="shared" si="8"/>
        <v>0.8229242022345471</v>
      </c>
    </row>
    <row r="19" spans="4:57" ht="14.15" customHeight="1" thickTop="1" thickBot="1" x14ac:dyDescent="0.4">
      <c r="D19" s="65" t="s">
        <v>2</v>
      </c>
      <c r="E19" s="65" t="s">
        <v>118</v>
      </c>
      <c r="F19" s="54">
        <v>84.193550999999999</v>
      </c>
      <c r="G19" s="54">
        <v>94.516129000000006</v>
      </c>
      <c r="H19" s="54">
        <v>98.064515999999998</v>
      </c>
      <c r="I19" s="54">
        <v>99.032258999999996</v>
      </c>
      <c r="J19" s="54">
        <v>99.677419</v>
      </c>
      <c r="K19" s="54">
        <v>99.838710000000006</v>
      </c>
      <c r="N19" s="104">
        <v>4763.6711185308841</v>
      </c>
      <c r="O19" s="65" t="s">
        <v>2</v>
      </c>
      <c r="P19" s="103" t="s">
        <v>133</v>
      </c>
      <c r="Q19" s="96">
        <f t="shared" si="8"/>
        <v>0.856128141878014</v>
      </c>
      <c r="R19" s="96">
        <f t="shared" si="8"/>
        <v>0.88564353229954829</v>
      </c>
      <c r="S19" s="96">
        <f t="shared" si="8"/>
        <v>0.90740128417086396</v>
      </c>
      <c r="T19" s="96">
        <f t="shared" si="8"/>
        <v>0.92024987301966343</v>
      </c>
      <c r="U19" s="96">
        <f t="shared" si="8"/>
        <v>0.92534082331824419</v>
      </c>
      <c r="V19" s="96">
        <f t="shared" si="8"/>
        <v>0.92915903604217975</v>
      </c>
    </row>
    <row r="20" spans="4:57" ht="14.15" customHeight="1" thickTop="1" thickBot="1" x14ac:dyDescent="0.4">
      <c r="D20" s="65" t="s">
        <v>2</v>
      </c>
      <c r="E20" s="65" t="s">
        <v>111</v>
      </c>
      <c r="F20" s="54">
        <v>84.354840999999993</v>
      </c>
      <c r="G20" s="54">
        <v>94.354838999999998</v>
      </c>
      <c r="H20" s="54">
        <v>98.548389</v>
      </c>
      <c r="I20" s="54">
        <v>99.354838999999998</v>
      </c>
      <c r="J20" s="54">
        <v>99.677419</v>
      </c>
      <c r="K20" s="54">
        <v>100</v>
      </c>
      <c r="N20" s="104">
        <v>4770.5442404006681</v>
      </c>
      <c r="O20" s="65" t="s">
        <v>2</v>
      </c>
      <c r="P20" s="102" t="s">
        <v>133</v>
      </c>
      <c r="Q20" s="96">
        <f t="shared" si="8"/>
        <v>0.8552577977869561</v>
      </c>
      <c r="R20" s="96">
        <f t="shared" si="8"/>
        <v>0.88696987576886688</v>
      </c>
      <c r="S20" s="96">
        <f t="shared" si="8"/>
        <v>0.90972510729787182</v>
      </c>
      <c r="T20" s="96">
        <f t="shared" si="8"/>
        <v>0.92328141544281084</v>
      </c>
      <c r="U20" s="96">
        <f t="shared" si="8"/>
        <v>0.92812295406600331</v>
      </c>
      <c r="V20" s="96">
        <f t="shared" si="8"/>
        <v>0.93108839647270858</v>
      </c>
    </row>
    <row r="21" spans="4:57" ht="14.15" customHeight="1" thickTop="1" thickBot="1" x14ac:dyDescent="0.4">
      <c r="D21" s="65" t="s">
        <v>3</v>
      </c>
      <c r="E21" s="65" t="s">
        <v>110</v>
      </c>
      <c r="F21" s="54">
        <v>97.996656000000002</v>
      </c>
      <c r="G21" s="54">
        <v>99.833055000000002</v>
      </c>
      <c r="H21" s="54">
        <v>100</v>
      </c>
      <c r="I21" s="54">
        <v>100</v>
      </c>
      <c r="J21" s="54">
        <v>100</v>
      </c>
      <c r="K21" s="54">
        <v>100</v>
      </c>
      <c r="N21" s="104">
        <v>5617.1335559265444</v>
      </c>
      <c r="O21" s="65" t="s">
        <v>3</v>
      </c>
      <c r="P21" s="103" t="s">
        <v>131</v>
      </c>
      <c r="Q21" s="96">
        <f t="shared" si="8"/>
        <v>0.84955046017981595</v>
      </c>
      <c r="R21" s="96">
        <f t="shared" si="8"/>
        <v>0.89445124221950312</v>
      </c>
      <c r="S21" s="96">
        <f t="shared" si="8"/>
        <v>0.92195563121774748</v>
      </c>
      <c r="T21" s="96">
        <f t="shared" si="8"/>
        <v>0.93828802468479011</v>
      </c>
      <c r="U21" s="96">
        <f t="shared" si="8"/>
        <v>0.94866202053519177</v>
      </c>
      <c r="V21" s="96">
        <f t="shared" si="8"/>
        <v>0.95616321753471278</v>
      </c>
    </row>
    <row r="22" spans="4:57" ht="14.15" customHeight="1" thickTop="1" thickBot="1" x14ac:dyDescent="0.4">
      <c r="D22" s="65" t="s">
        <v>5</v>
      </c>
      <c r="E22" s="65" t="s">
        <v>108</v>
      </c>
      <c r="F22" s="54">
        <v>54.757922000000001</v>
      </c>
      <c r="G22" s="54">
        <v>66.277124000000001</v>
      </c>
      <c r="H22" s="54">
        <v>74.791315999999995</v>
      </c>
      <c r="I22" s="54">
        <v>86.143570999999994</v>
      </c>
      <c r="J22" s="54">
        <v>92.487478999999993</v>
      </c>
      <c r="K22" s="54">
        <v>97.662771000000006</v>
      </c>
      <c r="N22" s="104">
        <v>4972.5542570951593</v>
      </c>
      <c r="O22" s="65" t="s">
        <v>5</v>
      </c>
      <c r="P22" s="102" t="s">
        <v>131</v>
      </c>
      <c r="Q22" s="96">
        <f t="shared" si="8"/>
        <v>0.61977163461538454</v>
      </c>
      <c r="R22" s="96">
        <f t="shared" si="8"/>
        <v>0.67596153846153839</v>
      </c>
      <c r="S22" s="96">
        <f t="shared" si="8"/>
        <v>0.73197115384615363</v>
      </c>
      <c r="T22" s="96">
        <f t="shared" si="8"/>
        <v>0.77932692307692297</v>
      </c>
      <c r="U22" s="96">
        <f t="shared" si="8"/>
        <v>0.83070913461538454</v>
      </c>
      <c r="V22" s="96">
        <f t="shared" si="8"/>
        <v>0.87602163461538463</v>
      </c>
    </row>
    <row r="23" spans="4:57" ht="14.15" customHeight="1" thickTop="1" thickBot="1" x14ac:dyDescent="0.4">
      <c r="D23" s="65" t="s">
        <v>6</v>
      </c>
      <c r="E23" s="65" t="s">
        <v>109</v>
      </c>
      <c r="F23" s="54">
        <v>25.161286</v>
      </c>
      <c r="G23" s="54">
        <v>32.096769999999999</v>
      </c>
      <c r="H23" s="54">
        <v>39.677416999999998</v>
      </c>
      <c r="I23" s="54">
        <v>47.096772999999999</v>
      </c>
      <c r="J23" s="54">
        <v>56.129033999999997</v>
      </c>
      <c r="K23" s="54">
        <v>65.161293999999998</v>
      </c>
      <c r="L23" s="3"/>
      <c r="M23" s="3"/>
      <c r="N23" s="104">
        <v>3589.5626043405678</v>
      </c>
      <c r="O23" s="65" t="s">
        <v>6</v>
      </c>
      <c r="P23" s="103" t="s">
        <v>133</v>
      </c>
      <c r="Q23" s="96">
        <f t="shared" si="8"/>
        <v>0.39629628436080044</v>
      </c>
      <c r="R23" s="96">
        <f t="shared" si="8"/>
        <v>0.45983623902978743</v>
      </c>
      <c r="S23" s="96">
        <f t="shared" si="8"/>
        <v>0.54782701169797932</v>
      </c>
      <c r="T23" s="96">
        <f t="shared" si="8"/>
        <v>0.62220093078964045</v>
      </c>
      <c r="U23" s="96">
        <f t="shared" si="8"/>
        <v>0.70494764643958185</v>
      </c>
      <c r="V23" s="96">
        <f t="shared" si="8"/>
        <v>0.76958949652498032</v>
      </c>
      <c r="W23" s="66"/>
      <c r="Z23" s="3"/>
      <c r="AA23" s="3"/>
      <c r="AB23" s="3"/>
      <c r="AC23" s="3"/>
    </row>
    <row r="24" spans="4:57" ht="14.15" customHeight="1" thickTop="1" thickBot="1" x14ac:dyDescent="0.4">
      <c r="D24" s="65" t="s">
        <v>6</v>
      </c>
      <c r="E24" s="65" t="s">
        <v>116</v>
      </c>
      <c r="F24" s="54">
        <v>26.290317999999999</v>
      </c>
      <c r="G24" s="54">
        <v>32.419350999999999</v>
      </c>
      <c r="H24" s="54">
        <v>39.999997</v>
      </c>
      <c r="I24" s="54">
        <v>46.935482999999998</v>
      </c>
      <c r="J24" s="54">
        <v>55.483871999999998</v>
      </c>
      <c r="K24" s="54">
        <v>64.193551999999997</v>
      </c>
      <c r="L24" s="3"/>
      <c r="M24" s="3"/>
      <c r="N24" s="104">
        <v>3589.5626043405678</v>
      </c>
      <c r="O24" s="65" t="s">
        <v>6</v>
      </c>
      <c r="P24" s="102" t="s">
        <v>133</v>
      </c>
      <c r="Q24" s="96">
        <f t="shared" si="8"/>
        <v>0.40224812821587008</v>
      </c>
      <c r="R24" s="96">
        <f t="shared" si="8"/>
        <v>0.46240196631325664</v>
      </c>
      <c r="S24" s="96">
        <f t="shared" si="8"/>
        <v>0.5489530362111007</v>
      </c>
      <c r="T24" s="96">
        <f t="shared" si="8"/>
        <v>0.62253873814357685</v>
      </c>
      <c r="U24" s="96">
        <f t="shared" si="8"/>
        <v>0.70329882483108275</v>
      </c>
      <c r="V24" s="96">
        <f t="shared" si="8"/>
        <v>0.76750635117570598</v>
      </c>
      <c r="W24" s="66"/>
      <c r="Z24" s="3"/>
      <c r="AA24" s="3"/>
      <c r="AB24" s="3"/>
      <c r="AC24" s="3"/>
    </row>
    <row r="25" spans="4:57" ht="14.5" customHeight="1" thickTop="1" thickBot="1" x14ac:dyDescent="0.4">
      <c r="D25" s="65" t="s">
        <v>7</v>
      </c>
      <c r="E25" s="65" t="s">
        <v>117</v>
      </c>
      <c r="F25" s="54">
        <v>18.363944</v>
      </c>
      <c r="G25" s="54">
        <v>23.706175999999999</v>
      </c>
      <c r="H25" s="54">
        <v>30.717852000000001</v>
      </c>
      <c r="I25" s="54">
        <v>37.395653000000003</v>
      </c>
      <c r="J25" s="54">
        <v>44.574266999999999</v>
      </c>
      <c r="K25" s="54">
        <v>52.086789000000003</v>
      </c>
      <c r="L25" s="54"/>
      <c r="M25" s="54"/>
      <c r="N25" s="104">
        <v>3051.0684474123541</v>
      </c>
      <c r="O25" s="65" t="s">
        <v>7</v>
      </c>
      <c r="P25" s="103" t="s">
        <v>131</v>
      </c>
      <c r="Q25" s="96">
        <f t="shared" si="8"/>
        <v>0.39587659157688532</v>
      </c>
      <c r="R25" s="96">
        <f t="shared" si="8"/>
        <v>0.448971596474045</v>
      </c>
      <c r="S25" s="96">
        <f t="shared" si="8"/>
        <v>0.50970617042115574</v>
      </c>
      <c r="T25" s="96">
        <f t="shared" si="8"/>
        <v>0.55981390793339858</v>
      </c>
      <c r="U25" s="96">
        <f t="shared" si="8"/>
        <v>0.62024485798237017</v>
      </c>
      <c r="V25" s="96">
        <f t="shared" si="8"/>
        <v>0.67458374142997057</v>
      </c>
      <c r="W25" s="55"/>
      <c r="Z25" s="54"/>
      <c r="AA25" s="54"/>
      <c r="AB25" s="54"/>
      <c r="AC25" s="54"/>
    </row>
    <row r="26" spans="4:57" ht="14.5" customHeight="1" thickTop="1" x14ac:dyDescent="0.35">
      <c r="L26" s="54"/>
      <c r="M26" s="54"/>
      <c r="N26" s="1"/>
      <c r="O26" s="2"/>
      <c r="T26" s="55"/>
      <c r="U26" s="55"/>
      <c r="W26" s="55"/>
      <c r="Z26" s="54"/>
      <c r="AA26" s="54"/>
      <c r="AB26" s="54"/>
      <c r="AC26" s="54"/>
    </row>
    <row r="27" spans="4:57" ht="14.5" customHeight="1" x14ac:dyDescent="0.35">
      <c r="D27" s="130" t="s">
        <v>101</v>
      </c>
      <c r="E27" s="130"/>
      <c r="L27" s="54"/>
      <c r="M27" s="54"/>
      <c r="N27" s="1"/>
      <c r="O27" s="2"/>
      <c r="W27" s="55"/>
      <c r="Z27" s="54"/>
      <c r="AA27" s="54"/>
      <c r="AB27" s="54"/>
      <c r="AC27" s="54"/>
    </row>
    <row r="28" spans="4:57" ht="14.5" customHeight="1" x14ac:dyDescent="0.35">
      <c r="D28" s="130"/>
      <c r="E28" s="130"/>
      <c r="L28" s="54"/>
      <c r="M28" s="54"/>
      <c r="N28" t="s">
        <v>151</v>
      </c>
      <c r="O28" s="2" t="s">
        <v>66</v>
      </c>
      <c r="P28" t="s">
        <v>67</v>
      </c>
      <c r="Q28" t="s">
        <v>68</v>
      </c>
      <c r="R28" t="s">
        <v>69</v>
      </c>
      <c r="S28" t="s">
        <v>70</v>
      </c>
      <c r="T28" t="s">
        <v>71</v>
      </c>
      <c r="U28" t="s">
        <v>72</v>
      </c>
      <c r="V28" t="s">
        <v>73</v>
      </c>
      <c r="W28" s="55"/>
      <c r="Z28" s="54"/>
      <c r="AA28" s="54"/>
      <c r="AB28" s="54"/>
      <c r="AC28" s="54"/>
    </row>
    <row r="29" spans="4:57" ht="14.5" customHeight="1" x14ac:dyDescent="0.35">
      <c r="D29" s="129" t="s">
        <v>102</v>
      </c>
      <c r="E29" s="129"/>
      <c r="F29" s="129"/>
      <c r="G29" s="54"/>
      <c r="H29" s="54"/>
      <c r="I29" s="54"/>
      <c r="J29" s="54"/>
      <c r="K29" s="54"/>
      <c r="L29" s="54"/>
      <c r="M29" s="54"/>
      <c r="N29" s="1">
        <v>2.09</v>
      </c>
      <c r="O29" s="2" t="s">
        <v>1</v>
      </c>
      <c r="P29" t="s">
        <v>119</v>
      </c>
      <c r="Q29" s="58">
        <f>F34/$N29</f>
        <v>0.52659569377990434</v>
      </c>
      <c r="R29" s="58">
        <f t="shared" ref="R29:V36" si="9">G34/$N29</f>
        <v>0.54571052631578953</v>
      </c>
      <c r="S29" s="58">
        <f t="shared" si="9"/>
        <v>0.56761483253588518</v>
      </c>
      <c r="T29" s="58">
        <f t="shared" si="9"/>
        <v>0.585343062200957</v>
      </c>
      <c r="U29" s="58">
        <f t="shared" si="9"/>
        <v>0.60617990430622015</v>
      </c>
      <c r="V29" s="58">
        <f t="shared" si="9"/>
        <v>0.62918086124401917</v>
      </c>
      <c r="W29" s="55"/>
      <c r="Z29" s="54"/>
      <c r="AA29" s="54"/>
      <c r="AB29" s="54"/>
      <c r="AC29" s="54"/>
    </row>
    <row r="30" spans="4:57" ht="14.5" customHeight="1" x14ac:dyDescent="0.35">
      <c r="D30" s="129"/>
      <c r="E30" s="129"/>
      <c r="F30" s="129"/>
      <c r="G30" s="54"/>
      <c r="H30" s="54"/>
      <c r="I30" s="54"/>
      <c r="J30" s="54"/>
      <c r="K30" s="54"/>
      <c r="L30" s="54"/>
      <c r="M30" s="54"/>
      <c r="N30" s="1">
        <v>2.0699999999999998</v>
      </c>
      <c r="O30" s="1" t="s">
        <v>2</v>
      </c>
      <c r="P30" t="s">
        <v>118</v>
      </c>
      <c r="Q30" s="58">
        <f t="shared" ref="Q30:Q36" si="10">F35/$N30</f>
        <v>0.89884202898550736</v>
      </c>
      <c r="R30" s="58">
        <f t="shared" si="9"/>
        <v>0.9214410628019325</v>
      </c>
      <c r="S30" s="58">
        <f t="shared" si="9"/>
        <v>0.9371367149758455</v>
      </c>
      <c r="T30" s="58">
        <f t="shared" si="9"/>
        <v>0.94872173913043489</v>
      </c>
      <c r="U30" s="58">
        <f t="shared" si="9"/>
        <v>0.95571400966183584</v>
      </c>
      <c r="V30" s="58">
        <f t="shared" si="9"/>
        <v>0.96975700483091798</v>
      </c>
      <c r="W30" s="55"/>
      <c r="Z30" s="54"/>
      <c r="AA30" s="54"/>
      <c r="AB30" s="54"/>
      <c r="AC30" s="54"/>
    </row>
    <row r="31" spans="4:57" ht="14.5" customHeight="1" x14ac:dyDescent="0.35">
      <c r="D31" s="129"/>
      <c r="E31" s="129"/>
      <c r="F31" s="129"/>
      <c r="G31" s="54"/>
      <c r="H31" s="54"/>
      <c r="I31" s="54"/>
      <c r="J31" s="54"/>
      <c r="K31" s="54"/>
      <c r="L31" s="54"/>
      <c r="M31" s="54"/>
      <c r="N31" s="1">
        <v>2.08</v>
      </c>
      <c r="O31" s="1" t="s">
        <v>2</v>
      </c>
      <c r="P31" s="1" t="s">
        <v>111</v>
      </c>
      <c r="Q31" s="58">
        <f t="shared" si="10"/>
        <v>0.89816634615384605</v>
      </c>
      <c r="R31" s="58">
        <f t="shared" si="9"/>
        <v>0.92119759615384611</v>
      </c>
      <c r="S31" s="58">
        <f t="shared" si="9"/>
        <v>0.94308798076923073</v>
      </c>
      <c r="T31" s="58">
        <f t="shared" si="9"/>
        <v>0.95159134615384611</v>
      </c>
      <c r="U31" s="58">
        <f t="shared" si="9"/>
        <v>0.95629230769230766</v>
      </c>
      <c r="V31" s="58">
        <f t="shared" si="9"/>
        <v>0.97058653846153831</v>
      </c>
      <c r="W31" s="54"/>
      <c r="Y31" s="54"/>
      <c r="Z31" s="54"/>
      <c r="AA31" s="54"/>
      <c r="AB31" s="54"/>
      <c r="AC31" s="54"/>
    </row>
    <row r="32" spans="4:57" ht="14.5" customHeight="1" x14ac:dyDescent="0.35">
      <c r="D32" s="67"/>
      <c r="E32" s="67"/>
      <c r="F32" s="67"/>
      <c r="G32" s="54"/>
      <c r="H32" s="54"/>
      <c r="I32" s="54"/>
      <c r="J32" s="54"/>
      <c r="K32" s="54"/>
      <c r="L32" s="54"/>
      <c r="M32" s="54"/>
      <c r="N32" s="1">
        <v>2.08</v>
      </c>
      <c r="O32" s="1" t="s">
        <v>3</v>
      </c>
      <c r="P32" s="1" t="s">
        <v>110</v>
      </c>
      <c r="Q32" s="58">
        <f t="shared" si="10"/>
        <v>0.8592591346153845</v>
      </c>
      <c r="R32" s="58">
        <f t="shared" si="9"/>
        <v>0.89429230769230761</v>
      </c>
      <c r="S32" s="58">
        <f t="shared" si="9"/>
        <v>0.92589423076923072</v>
      </c>
      <c r="T32" s="58">
        <f t="shared" si="9"/>
        <v>0.94652980769230766</v>
      </c>
      <c r="U32" s="58">
        <f t="shared" si="9"/>
        <v>0.96524759615384614</v>
      </c>
      <c r="V32" s="58">
        <f t="shared" si="9"/>
        <v>0.97944326923076919</v>
      </c>
      <c r="W32" s="54"/>
      <c r="Y32" s="54"/>
      <c r="Z32" s="54"/>
      <c r="AA32" s="54"/>
      <c r="AB32" s="54"/>
      <c r="AC32" s="54"/>
    </row>
    <row r="33" spans="4:56" ht="14.5" customHeight="1" x14ac:dyDescent="0.35">
      <c r="D33" s="3" t="s">
        <v>66</v>
      </c>
      <c r="E33" s="3" t="s">
        <v>67</v>
      </c>
      <c r="F33" s="3" t="s">
        <v>68</v>
      </c>
      <c r="G33" s="3" t="s">
        <v>69</v>
      </c>
      <c r="H33" s="3" t="s">
        <v>70</v>
      </c>
      <c r="I33" s="3" t="s">
        <v>71</v>
      </c>
      <c r="J33" s="3" t="s">
        <v>72</v>
      </c>
      <c r="K33" s="3" t="s">
        <v>73</v>
      </c>
      <c r="L33" s="54"/>
      <c r="M33" s="54"/>
      <c r="N33" s="1">
        <v>2.08</v>
      </c>
      <c r="O33" s="1" t="s">
        <v>5</v>
      </c>
      <c r="P33" s="1" t="s">
        <v>108</v>
      </c>
      <c r="Q33" s="58">
        <f t="shared" si="10"/>
        <v>0.54350721153846149</v>
      </c>
      <c r="R33" s="58">
        <f t="shared" si="9"/>
        <v>0.60333028846153836</v>
      </c>
      <c r="S33" s="58">
        <f t="shared" si="9"/>
        <v>0.68096105769230764</v>
      </c>
      <c r="T33" s="58">
        <f t="shared" si="9"/>
        <v>0.75969134615384615</v>
      </c>
      <c r="U33" s="58">
        <f t="shared" si="9"/>
        <v>0.83455673076923076</v>
      </c>
      <c r="V33" s="58">
        <f t="shared" si="9"/>
        <v>0.89160336538461538</v>
      </c>
      <c r="W33" s="54"/>
      <c r="Y33" s="54"/>
      <c r="Z33" s="54"/>
      <c r="AA33" s="54"/>
      <c r="AB33" s="54"/>
      <c r="AC33" s="54"/>
    </row>
    <row r="34" spans="4:56" ht="14.5" customHeight="1" x14ac:dyDescent="0.35">
      <c r="D34" s="65" t="s">
        <v>1</v>
      </c>
      <c r="E34" s="65" t="s">
        <v>119</v>
      </c>
      <c r="F34" s="2">
        <v>1.1005849999999999</v>
      </c>
      <c r="G34" s="2">
        <v>1.1405350000000001</v>
      </c>
      <c r="H34" s="2">
        <v>1.186315</v>
      </c>
      <c r="I34" s="2">
        <v>1.2233670000000001</v>
      </c>
      <c r="J34" s="2">
        <v>1.2669159999999999</v>
      </c>
      <c r="K34" s="2">
        <v>1.314988</v>
      </c>
      <c r="L34" s="54"/>
      <c r="M34" s="54"/>
      <c r="N34" s="1">
        <v>2.0699999999999998</v>
      </c>
      <c r="O34" s="1" t="s">
        <v>6</v>
      </c>
      <c r="P34" s="1" t="s">
        <v>109</v>
      </c>
      <c r="Q34" s="58">
        <f t="shared" si="10"/>
        <v>0.38856908212560387</v>
      </c>
      <c r="R34" s="58">
        <f t="shared" si="9"/>
        <v>0.4721628019323672</v>
      </c>
      <c r="S34" s="58">
        <f t="shared" si="9"/>
        <v>0.56860579710144932</v>
      </c>
      <c r="T34" s="58">
        <f t="shared" si="9"/>
        <v>0.67619130434782615</v>
      </c>
      <c r="U34" s="58">
        <f t="shared" si="9"/>
        <v>0.76996618357487934</v>
      </c>
      <c r="V34" s="58">
        <f t="shared" si="9"/>
        <v>0.83961304347826093</v>
      </c>
      <c r="W34" s="54"/>
      <c r="Y34" s="54"/>
      <c r="Z34" s="54"/>
      <c r="AA34" s="54"/>
      <c r="AB34" s="54"/>
      <c r="AC34" s="54"/>
    </row>
    <row r="35" spans="4:56" ht="14.5" customHeight="1" x14ac:dyDescent="0.35">
      <c r="D35" s="65" t="s">
        <v>2</v>
      </c>
      <c r="E35" s="65" t="s">
        <v>118</v>
      </c>
      <c r="F35" s="2">
        <v>1.860603</v>
      </c>
      <c r="G35" s="2">
        <v>1.9073830000000001</v>
      </c>
      <c r="H35" s="2">
        <v>1.939873</v>
      </c>
      <c r="I35" s="2">
        <v>1.963854</v>
      </c>
      <c r="J35" s="2">
        <v>1.9783280000000001</v>
      </c>
      <c r="K35" s="2">
        <v>2.0073970000000001</v>
      </c>
      <c r="L35" s="54"/>
      <c r="M35" s="54"/>
      <c r="N35" s="1">
        <v>2.0699999999999998</v>
      </c>
      <c r="O35" s="1" t="s">
        <v>6</v>
      </c>
      <c r="P35" s="1" t="s">
        <v>116</v>
      </c>
      <c r="Q35" s="58">
        <f t="shared" si="10"/>
        <v>0.41099806763285029</v>
      </c>
      <c r="R35" s="58">
        <f t="shared" si="9"/>
        <v>0.48066908212560389</v>
      </c>
      <c r="S35" s="58">
        <f t="shared" si="9"/>
        <v>0.5737637681159421</v>
      </c>
      <c r="T35" s="58">
        <f t="shared" si="9"/>
        <v>0.6778115942028986</v>
      </c>
      <c r="U35" s="58">
        <f t="shared" si="9"/>
        <v>0.76322608695652172</v>
      </c>
      <c r="V35" s="58">
        <f t="shared" si="9"/>
        <v>0.83351159420289855</v>
      </c>
      <c r="W35" s="54"/>
      <c r="Y35" s="54"/>
      <c r="Z35" s="54"/>
      <c r="AA35" s="54"/>
      <c r="AB35" s="54"/>
      <c r="AC35" s="54"/>
    </row>
    <row r="36" spans="4:56" ht="14.5" customHeight="1" x14ac:dyDescent="0.35">
      <c r="D36" s="65" t="s">
        <v>2</v>
      </c>
      <c r="E36" s="65" t="s">
        <v>111</v>
      </c>
      <c r="F36" s="2">
        <v>1.8681859999999999</v>
      </c>
      <c r="G36" s="2">
        <v>1.916091</v>
      </c>
      <c r="H36" s="2">
        <v>1.9616229999999999</v>
      </c>
      <c r="I36" s="2">
        <v>1.9793099999999999</v>
      </c>
      <c r="J36" s="2">
        <v>1.989088</v>
      </c>
      <c r="K36" s="2">
        <v>2.0188199999999998</v>
      </c>
      <c r="L36" s="54"/>
      <c r="M36" s="54"/>
      <c r="N36" s="1">
        <v>2.06</v>
      </c>
      <c r="O36" s="1" t="s">
        <v>7</v>
      </c>
      <c r="P36" s="1" t="s">
        <v>117</v>
      </c>
      <c r="Q36" s="58">
        <f t="shared" si="10"/>
        <v>0.27449660194174758</v>
      </c>
      <c r="R36" s="58">
        <f t="shared" si="9"/>
        <v>0.32185242718446605</v>
      </c>
      <c r="S36" s="58">
        <f t="shared" si="9"/>
        <v>0.37183349514563108</v>
      </c>
      <c r="T36" s="58">
        <f t="shared" si="9"/>
        <v>0.43064563106796117</v>
      </c>
      <c r="U36" s="58">
        <f t="shared" si="9"/>
        <v>0.49710339805825238</v>
      </c>
      <c r="V36" s="58">
        <f t="shared" si="9"/>
        <v>0.55668834951456314</v>
      </c>
      <c r="W36" s="54"/>
      <c r="Y36" s="54"/>
      <c r="Z36" s="54"/>
      <c r="AA36" s="54"/>
      <c r="AB36" s="54"/>
      <c r="AC36" s="54"/>
    </row>
    <row r="37" spans="4:56" ht="14.5" customHeight="1" x14ac:dyDescent="0.35">
      <c r="D37" s="65" t="s">
        <v>3</v>
      </c>
      <c r="E37" s="65" t="s">
        <v>110</v>
      </c>
      <c r="F37" s="2">
        <v>1.7872589999999999</v>
      </c>
      <c r="G37" s="2">
        <v>1.860128</v>
      </c>
      <c r="H37" s="2">
        <v>1.9258599999999999</v>
      </c>
      <c r="I37" s="2">
        <v>1.968782</v>
      </c>
      <c r="J37" s="2">
        <v>2.0077150000000001</v>
      </c>
      <c r="K37" s="2">
        <v>2.037242</v>
      </c>
      <c r="L37" s="54"/>
      <c r="M37" s="54"/>
      <c r="N37" s="1"/>
      <c r="O37" s="1"/>
      <c r="P37" s="1"/>
      <c r="R37" s="1"/>
      <c r="U37" s="54"/>
      <c r="V37" s="54"/>
      <c r="W37" s="54"/>
      <c r="Y37" s="54"/>
      <c r="Z37" s="54"/>
      <c r="AA37" s="54"/>
      <c r="AB37" s="54"/>
      <c r="AC37" s="54"/>
    </row>
    <row r="38" spans="4:56" ht="14.5" customHeight="1" x14ac:dyDescent="0.35">
      <c r="D38" s="65" t="s">
        <v>5</v>
      </c>
      <c r="E38" s="65" t="s">
        <v>108</v>
      </c>
      <c r="F38" s="2">
        <v>1.130495</v>
      </c>
      <c r="G38" s="2">
        <v>1.2549269999999999</v>
      </c>
      <c r="H38" s="2">
        <v>1.416399</v>
      </c>
      <c r="I38" s="2">
        <v>1.580158</v>
      </c>
      <c r="J38" s="2">
        <v>1.735878</v>
      </c>
      <c r="K38" s="2">
        <v>1.854535</v>
      </c>
      <c r="L38" s="54"/>
      <c r="M38" s="54"/>
      <c r="N38" s="1"/>
      <c r="O38" s="1"/>
      <c r="P38" s="1"/>
      <c r="R38" s="1"/>
      <c r="U38" s="54"/>
      <c r="V38" s="54"/>
      <c r="W38" s="54"/>
      <c r="Y38" s="54"/>
      <c r="Z38" s="54"/>
      <c r="AA38" s="54"/>
      <c r="AB38" s="54"/>
      <c r="AC38" s="54"/>
    </row>
    <row r="39" spans="4:56" ht="14.15" customHeight="1" x14ac:dyDescent="0.35">
      <c r="D39" s="65" t="s">
        <v>6</v>
      </c>
      <c r="E39" s="65" t="s">
        <v>109</v>
      </c>
      <c r="F39" s="2">
        <v>0.804338</v>
      </c>
      <c r="G39" s="2">
        <v>0.97737700000000005</v>
      </c>
      <c r="H39" s="2">
        <v>1.177014</v>
      </c>
      <c r="I39" s="2">
        <v>1.399716</v>
      </c>
      <c r="J39" s="2">
        <v>1.5938300000000001</v>
      </c>
      <c r="K39" s="2">
        <v>1.7379990000000001</v>
      </c>
      <c r="N39" s="1"/>
      <c r="O39" s="2"/>
      <c r="Q39" s="1">
        <v>0.52659569377990434</v>
      </c>
    </row>
    <row r="40" spans="4:56" ht="14.5" customHeight="1" x14ac:dyDescent="0.35">
      <c r="D40" s="65" t="s">
        <v>6</v>
      </c>
      <c r="E40" s="65" t="s">
        <v>116</v>
      </c>
      <c r="F40" s="2">
        <v>0.85076600000000002</v>
      </c>
      <c r="G40" s="2">
        <v>0.99498500000000001</v>
      </c>
      <c r="H40" s="2">
        <v>1.1876910000000001</v>
      </c>
      <c r="I40" s="2">
        <v>1.40307</v>
      </c>
      <c r="J40" s="2">
        <v>1.5798779999999999</v>
      </c>
      <c r="K40" s="2">
        <v>1.7253689999999999</v>
      </c>
      <c r="L40" s="59"/>
      <c r="M40" s="59"/>
      <c r="N40" s="1"/>
      <c r="O40" s="2"/>
      <c r="Q40" s="1">
        <v>0.89884202898550736</v>
      </c>
      <c r="W40" s="59"/>
      <c r="Y40" s="59"/>
      <c r="Z40" s="59"/>
      <c r="AA40" s="59"/>
      <c r="AB40" s="59"/>
      <c r="AC40" s="59"/>
    </row>
    <row r="41" spans="4:56" ht="14.5" customHeight="1" x14ac:dyDescent="0.35">
      <c r="D41" s="65" t="s">
        <v>7</v>
      </c>
      <c r="E41" s="65" t="s">
        <v>117</v>
      </c>
      <c r="F41" s="2">
        <v>0.56546300000000005</v>
      </c>
      <c r="G41" s="2">
        <v>0.66301600000000005</v>
      </c>
      <c r="H41" s="2">
        <v>0.76597700000000002</v>
      </c>
      <c r="I41" s="2">
        <v>0.88712999999999997</v>
      </c>
      <c r="J41" s="2">
        <v>1.024033</v>
      </c>
      <c r="K41" s="2">
        <v>1.1467780000000001</v>
      </c>
      <c r="N41" s="1"/>
      <c r="O41" s="2"/>
      <c r="Q41" s="1">
        <v>0.89816634615384605</v>
      </c>
    </row>
    <row r="42" spans="4:56" ht="14.5" customHeight="1" x14ac:dyDescent="0.35">
      <c r="D42" s="59"/>
      <c r="E42" s="59"/>
      <c r="F42" s="59"/>
      <c r="G42" s="59"/>
      <c r="H42" s="59"/>
      <c r="I42" s="59"/>
      <c r="J42" s="59"/>
      <c r="K42" s="59"/>
      <c r="N42" s="1"/>
      <c r="O42" s="2"/>
      <c r="Q42" s="1">
        <v>0.8592591346153845</v>
      </c>
      <c r="AI42" s="54"/>
      <c r="AL42" s="54"/>
      <c r="AO42" s="54"/>
      <c r="AR42" s="54"/>
      <c r="AU42" s="54"/>
      <c r="AX42" s="54"/>
      <c r="BA42" s="54"/>
      <c r="BD42" s="54"/>
    </row>
    <row r="43" spans="4:56" ht="14.5" customHeight="1" x14ac:dyDescent="0.35">
      <c r="D43" s="131" t="s">
        <v>103</v>
      </c>
      <c r="E43" s="131"/>
      <c r="F43" s="131"/>
      <c r="G43" s="131"/>
      <c r="H43" s="131"/>
      <c r="I43" s="131"/>
      <c r="J43" s="131"/>
      <c r="K43" s="131"/>
      <c r="N43" s="1"/>
      <c r="O43" s="2"/>
      <c r="Q43">
        <v>0.54350721153846149</v>
      </c>
      <c r="AI43" s="54"/>
      <c r="AL43" s="54"/>
      <c r="AO43" s="54"/>
      <c r="AR43" s="54"/>
      <c r="AU43" s="54"/>
      <c r="AX43" s="54"/>
      <c r="BA43" s="54"/>
      <c r="BD43" s="54"/>
    </row>
    <row r="44" spans="4:56" ht="14.5" customHeight="1" x14ac:dyDescent="0.35">
      <c r="D44" s="131"/>
      <c r="E44" s="131"/>
      <c r="F44" s="131"/>
      <c r="G44" s="131"/>
      <c r="H44" s="131"/>
      <c r="I44" s="131"/>
      <c r="J44" s="131"/>
      <c r="K44" s="131"/>
      <c r="L44" s="3"/>
      <c r="M44" s="3"/>
      <c r="N44" s="1"/>
      <c r="O44" s="2"/>
      <c r="P44" s="3"/>
      <c r="Q44">
        <v>0.38856908212560387</v>
      </c>
      <c r="W44" s="3"/>
      <c r="Y44" s="3"/>
      <c r="Z44" s="3"/>
      <c r="AA44" s="3"/>
      <c r="AB44" s="3"/>
      <c r="AC44" s="3"/>
      <c r="AI44" s="54"/>
      <c r="AL44" s="54"/>
      <c r="AO44" s="54"/>
      <c r="AR44" s="54"/>
      <c r="AU44" s="54"/>
      <c r="AX44" s="54"/>
      <c r="BA44" s="54"/>
      <c r="BD44" s="54"/>
    </row>
    <row r="45" spans="4:56" ht="14.5" customHeight="1" x14ac:dyDescent="0.35">
      <c r="D45" s="3" t="s">
        <v>66</v>
      </c>
      <c r="E45" s="3" t="s">
        <v>67</v>
      </c>
      <c r="F45" s="3" t="s">
        <v>68</v>
      </c>
      <c r="G45" s="3" t="s">
        <v>69</v>
      </c>
      <c r="H45" s="3" t="s">
        <v>70</v>
      </c>
      <c r="I45" s="3" t="s">
        <v>71</v>
      </c>
      <c r="J45" s="3" t="s">
        <v>72</v>
      </c>
      <c r="K45" s="3" t="s">
        <v>73</v>
      </c>
      <c r="L45" s="54"/>
      <c r="M45" s="54"/>
      <c r="N45" s="1"/>
      <c r="O45" s="2"/>
      <c r="P45" s="54"/>
      <c r="Q45">
        <v>0.41099806763285029</v>
      </c>
      <c r="W45" s="54"/>
      <c r="Y45" s="54"/>
      <c r="Z45" s="54"/>
      <c r="AA45" s="54"/>
      <c r="AB45" s="54"/>
      <c r="AC45" s="54"/>
      <c r="AI45" s="54"/>
      <c r="AL45" s="54"/>
      <c r="AO45" s="54"/>
      <c r="AR45" s="54"/>
      <c r="AU45" s="54"/>
      <c r="AX45" s="54"/>
      <c r="BA45" s="54"/>
      <c r="BD45" s="54"/>
    </row>
    <row r="46" spans="4:56" ht="14.5" customHeight="1" x14ac:dyDescent="0.35">
      <c r="D46" s="65" t="s">
        <v>1</v>
      </c>
      <c r="E46" s="65" t="s">
        <v>119</v>
      </c>
      <c r="F46" s="112">
        <v>12.353923</v>
      </c>
      <c r="G46" s="112">
        <v>13.021703</v>
      </c>
      <c r="H46" s="112">
        <v>14.023372</v>
      </c>
      <c r="I46" s="112">
        <v>14.858097000000001</v>
      </c>
      <c r="J46" s="112">
        <v>16.026710999999999</v>
      </c>
      <c r="K46" s="112">
        <v>18.196995000000001</v>
      </c>
      <c r="L46" s="54"/>
      <c r="M46" s="54"/>
      <c r="N46" s="1"/>
      <c r="O46" s="2"/>
      <c r="P46" s="54"/>
      <c r="Q46">
        <v>0.27449660194174758</v>
      </c>
      <c r="W46" s="54"/>
      <c r="Y46" s="54"/>
      <c r="Z46" s="54"/>
      <c r="AA46" s="54"/>
      <c r="AB46" s="54"/>
      <c r="AC46" s="54"/>
      <c r="AI46" s="54"/>
      <c r="AL46" s="54"/>
      <c r="AO46" s="54"/>
      <c r="AR46" s="54"/>
      <c r="AU46" s="54"/>
      <c r="AX46" s="54"/>
      <c r="BA46" s="54"/>
      <c r="BD46" s="54"/>
    </row>
    <row r="47" spans="4:56" ht="14.5" customHeight="1" x14ac:dyDescent="0.35">
      <c r="D47" s="65" t="s">
        <v>2</v>
      </c>
      <c r="E47" s="65" t="s">
        <v>118</v>
      </c>
      <c r="F47" s="112">
        <v>32.096774000000003</v>
      </c>
      <c r="G47" s="112">
        <v>34.032257999999999</v>
      </c>
      <c r="H47" s="112">
        <v>34.032257999999999</v>
      </c>
      <c r="I47" s="112">
        <v>34.677419</v>
      </c>
      <c r="J47" s="112">
        <v>34.677419</v>
      </c>
      <c r="K47" s="112">
        <v>35</v>
      </c>
      <c r="L47" s="54"/>
      <c r="M47" s="54"/>
      <c r="N47" s="1"/>
      <c r="O47" s="2"/>
      <c r="P47" s="54"/>
      <c r="Q47">
        <v>0.54571052631578953</v>
      </c>
      <c r="R47" s="54"/>
      <c r="S47" s="54"/>
      <c r="U47" s="54"/>
      <c r="W47" s="54"/>
      <c r="Y47" s="54"/>
      <c r="Z47" s="54"/>
      <c r="AA47" s="54"/>
      <c r="AB47" s="54"/>
      <c r="AC47" s="54"/>
      <c r="AI47" s="54"/>
      <c r="AL47" s="54"/>
      <c r="AO47" s="54"/>
      <c r="AR47" s="54"/>
      <c r="AU47" s="54"/>
      <c r="AX47" s="54"/>
      <c r="BA47" s="54"/>
      <c r="BD47" s="54"/>
    </row>
    <row r="48" spans="4:56" ht="14.5" customHeight="1" x14ac:dyDescent="0.35">
      <c r="D48" s="65" t="s">
        <v>2</v>
      </c>
      <c r="E48" s="65" t="s">
        <v>111</v>
      </c>
      <c r="F48" s="112">
        <v>32.258065000000002</v>
      </c>
      <c r="G48" s="112">
        <v>34.032257999999999</v>
      </c>
      <c r="H48" s="112">
        <v>35</v>
      </c>
      <c r="I48" s="112">
        <v>35</v>
      </c>
      <c r="J48" s="112">
        <v>35</v>
      </c>
      <c r="K48" s="112">
        <v>35</v>
      </c>
      <c r="L48" s="54"/>
      <c r="M48" s="54"/>
      <c r="N48" s="1"/>
      <c r="O48" s="2"/>
      <c r="P48" s="54"/>
      <c r="Q48">
        <v>0.9214410628019325</v>
      </c>
      <c r="R48" s="54"/>
      <c r="S48" s="54"/>
      <c r="U48" s="54"/>
      <c r="W48" s="54"/>
      <c r="Y48" s="54"/>
      <c r="Z48" s="54"/>
      <c r="AA48" s="54"/>
      <c r="AB48" s="54"/>
      <c r="AC48" s="54"/>
      <c r="AI48" s="54"/>
      <c r="AL48" s="54"/>
      <c r="AO48" s="54"/>
      <c r="AR48" s="54"/>
      <c r="AU48" s="54"/>
      <c r="AX48" s="54"/>
      <c r="BA48" s="54"/>
      <c r="BD48" s="54"/>
    </row>
    <row r="49" spans="4:56" ht="14.5" customHeight="1" x14ac:dyDescent="0.35">
      <c r="D49" s="65" t="s">
        <v>3</v>
      </c>
      <c r="E49" s="65" t="s">
        <v>110</v>
      </c>
      <c r="F49" s="112">
        <v>31.385643000000002</v>
      </c>
      <c r="G49" s="112">
        <v>34.056761000000002</v>
      </c>
      <c r="H49" s="112">
        <v>35.392321000000003</v>
      </c>
      <c r="I49" s="112">
        <v>36.060099999999998</v>
      </c>
      <c r="J49" s="112">
        <v>37.562604</v>
      </c>
      <c r="K49" s="112">
        <v>38.397328999999999</v>
      </c>
      <c r="L49" s="54"/>
      <c r="M49" s="54"/>
      <c r="N49" s="1"/>
      <c r="O49" s="2"/>
      <c r="P49" s="54"/>
      <c r="Q49">
        <v>0.92119759615384611</v>
      </c>
      <c r="R49" s="54"/>
      <c r="S49" s="54"/>
      <c r="U49" s="54"/>
      <c r="W49" s="54"/>
      <c r="Y49" s="54"/>
      <c r="Z49" s="54"/>
      <c r="AA49" s="54"/>
      <c r="AB49" s="54"/>
      <c r="AC49" s="54"/>
      <c r="AI49" s="54"/>
      <c r="AL49" s="54"/>
      <c r="AO49" s="54"/>
      <c r="AR49" s="54"/>
      <c r="AU49" s="54"/>
      <c r="AX49" s="54"/>
      <c r="BA49" s="54"/>
      <c r="BD49" s="54"/>
    </row>
    <row r="50" spans="4:56" ht="14.5" customHeight="1" x14ac:dyDescent="0.35">
      <c r="D50" s="65" t="s">
        <v>5</v>
      </c>
      <c r="E50" s="65" t="s">
        <v>108</v>
      </c>
      <c r="F50" s="112">
        <v>13.689482</v>
      </c>
      <c r="G50" s="112">
        <v>16.527546000000001</v>
      </c>
      <c r="H50" s="112">
        <v>20.868113999999998</v>
      </c>
      <c r="I50" s="112">
        <v>25.709516000000001</v>
      </c>
      <c r="J50" s="112">
        <v>29.883139</v>
      </c>
      <c r="K50" s="112">
        <v>33.388981999999999</v>
      </c>
      <c r="L50" s="54"/>
      <c r="M50" s="54"/>
      <c r="N50" s="1"/>
      <c r="O50" s="2"/>
      <c r="P50" s="54"/>
      <c r="Q50">
        <v>0.89429230769230761</v>
      </c>
      <c r="R50" s="54"/>
      <c r="S50" s="54"/>
      <c r="U50" s="54"/>
      <c r="W50" s="54"/>
      <c r="Y50" s="54"/>
      <c r="Z50" s="54"/>
      <c r="AA50" s="54"/>
      <c r="AB50" s="54"/>
      <c r="AC50" s="54"/>
      <c r="AI50" s="54"/>
      <c r="AL50" s="54"/>
      <c r="AO50" s="54"/>
      <c r="AR50" s="54"/>
      <c r="AU50" s="54"/>
      <c r="AX50" s="54"/>
      <c r="BA50" s="54"/>
      <c r="BD50" s="54"/>
    </row>
    <row r="51" spans="4:56" ht="14.5" customHeight="1" x14ac:dyDescent="0.35">
      <c r="D51" s="65" t="s">
        <v>6</v>
      </c>
      <c r="E51" s="65" t="s">
        <v>109</v>
      </c>
      <c r="F51" s="112">
        <v>13.709676999999999</v>
      </c>
      <c r="G51" s="112">
        <v>17.258064999999998</v>
      </c>
      <c r="H51" s="112">
        <v>20.645161000000002</v>
      </c>
      <c r="I51" s="112">
        <v>24.838709999999999</v>
      </c>
      <c r="J51" s="112">
        <v>27.419354999999999</v>
      </c>
      <c r="K51" s="112">
        <v>30.161290000000001</v>
      </c>
      <c r="N51" s="1"/>
      <c r="O51" s="2"/>
      <c r="P51" s="54"/>
      <c r="Q51">
        <v>0.60333028846153836</v>
      </c>
      <c r="R51" s="54"/>
      <c r="S51" s="54"/>
      <c r="U51" s="54"/>
      <c r="V51" s="54"/>
      <c r="W51" s="54"/>
      <c r="Y51" s="54"/>
      <c r="Z51" s="54"/>
      <c r="AA51" s="54"/>
      <c r="AB51" s="54"/>
      <c r="AC51" s="54"/>
      <c r="AI51" s="54"/>
      <c r="AL51" s="54"/>
      <c r="AO51" s="54"/>
      <c r="AR51" s="54"/>
      <c r="AU51" s="54"/>
      <c r="AX51" s="54"/>
      <c r="BA51" s="54"/>
      <c r="BD51" s="54"/>
    </row>
    <row r="52" spans="4:56" ht="14.5" customHeight="1" x14ac:dyDescent="0.35">
      <c r="D52" s="65" t="s">
        <v>6</v>
      </c>
      <c r="E52" s="65" t="s">
        <v>116</v>
      </c>
      <c r="F52" s="112">
        <v>14.677419</v>
      </c>
      <c r="G52" s="112">
        <v>17.258064999999998</v>
      </c>
      <c r="H52" s="112">
        <v>20.806452</v>
      </c>
      <c r="I52" s="112">
        <v>24.838709999999999</v>
      </c>
      <c r="J52" s="112">
        <v>26.935483999999999</v>
      </c>
      <c r="K52" s="112">
        <v>30.161290000000001</v>
      </c>
      <c r="N52" s="1"/>
      <c r="O52" s="2"/>
      <c r="P52" s="54"/>
      <c r="Q52" s="3">
        <v>0.4721628019323672</v>
      </c>
      <c r="R52" s="54"/>
      <c r="S52" s="54"/>
      <c r="U52" s="54"/>
      <c r="V52" s="54"/>
      <c r="W52" s="54"/>
      <c r="Y52" s="54"/>
      <c r="Z52" s="54"/>
      <c r="AA52" s="54"/>
      <c r="AB52" s="54"/>
      <c r="AC52" s="54"/>
      <c r="AI52" s="54"/>
      <c r="AL52" s="54"/>
      <c r="AO52" s="54"/>
      <c r="AR52" s="54"/>
      <c r="AU52" s="54"/>
      <c r="AX52" s="54"/>
      <c r="BA52" s="54"/>
      <c r="BD52" s="54"/>
    </row>
    <row r="53" spans="4:56" ht="14.5" customHeight="1" x14ac:dyDescent="0.35">
      <c r="D53" s="65" t="s">
        <v>7</v>
      </c>
      <c r="E53" s="65" t="s">
        <v>117</v>
      </c>
      <c r="F53" s="112">
        <v>4.6744570000000003</v>
      </c>
      <c r="G53" s="112">
        <v>5.8430720000000003</v>
      </c>
      <c r="H53" s="112">
        <v>7.8464109999999998</v>
      </c>
      <c r="I53" s="112">
        <v>9.0150249999999996</v>
      </c>
      <c r="J53" s="112">
        <v>11.352254</v>
      </c>
      <c r="K53" s="112">
        <v>13.689482</v>
      </c>
      <c r="N53" s="1"/>
      <c r="O53" s="2"/>
      <c r="P53" s="1"/>
      <c r="Q53" s="54">
        <v>0.48066908212560389</v>
      </c>
      <c r="R53" s="1"/>
      <c r="S53" s="1"/>
      <c r="U53" s="1"/>
      <c r="V53" s="1"/>
      <c r="W53" s="1"/>
      <c r="X53" s="1"/>
      <c r="Y53" s="1"/>
      <c r="Z53" s="1"/>
      <c r="AI53" s="54"/>
      <c r="AL53" s="54"/>
      <c r="AO53" s="54"/>
      <c r="AR53" s="54"/>
      <c r="AU53" s="54"/>
      <c r="AX53" s="54"/>
      <c r="BA53" s="54"/>
      <c r="BD53" s="54"/>
    </row>
    <row r="54" spans="4:56" ht="14.5" customHeight="1" x14ac:dyDescent="0.35">
      <c r="N54" s="1"/>
      <c r="O54" s="2"/>
      <c r="Q54" s="54">
        <v>0.32185242718446605</v>
      </c>
      <c r="AI54" s="54"/>
      <c r="AL54" s="54"/>
      <c r="AO54" s="54"/>
      <c r="AR54" s="54"/>
      <c r="AU54" s="54"/>
      <c r="AX54" s="54"/>
      <c r="BA54" s="54"/>
      <c r="BD54" s="54"/>
    </row>
    <row r="55" spans="4:56" x14ac:dyDescent="0.35">
      <c r="D55" s="3"/>
      <c r="L55" s="54"/>
      <c r="M55" s="54"/>
      <c r="N55" s="1"/>
      <c r="O55" s="2"/>
      <c r="P55" s="3"/>
      <c r="Q55">
        <v>0.56761483253588518</v>
      </c>
      <c r="R55" s="3"/>
      <c r="S55" s="3"/>
      <c r="U55" s="3"/>
      <c r="V55" s="3"/>
      <c r="W55" s="3"/>
      <c r="X55" s="3"/>
      <c r="Y55" s="3"/>
      <c r="Z55" s="3"/>
      <c r="AA55" s="3"/>
      <c r="AB55" s="3"/>
      <c r="AC55" s="3"/>
      <c r="AI55" s="54"/>
      <c r="AL55" s="54"/>
      <c r="AO55" s="54"/>
      <c r="AR55" s="54"/>
      <c r="AU55" s="54"/>
      <c r="AX55" s="54"/>
      <c r="BA55" s="54"/>
      <c r="BD55" s="54"/>
    </row>
    <row r="56" spans="4:56" ht="31" x14ac:dyDescent="0.35">
      <c r="D56" s="62"/>
      <c r="E56" s="62"/>
      <c r="F56" s="62"/>
      <c r="G56" s="63"/>
      <c r="H56" s="63"/>
      <c r="I56" s="63"/>
      <c r="J56" s="63"/>
      <c r="K56" s="63"/>
      <c r="L56" s="63"/>
      <c r="M56" s="62"/>
      <c r="N56" s="1"/>
      <c r="O56" s="2"/>
      <c r="P56" s="54"/>
      <c r="Q56" s="59">
        <v>0.9371367149758455</v>
      </c>
      <c r="R56" s="54"/>
      <c r="S56" s="54"/>
      <c r="U56" s="54"/>
      <c r="V56" s="54"/>
      <c r="W56" s="54"/>
      <c r="X56" s="54"/>
      <c r="Y56" s="54"/>
      <c r="Z56" s="54"/>
      <c r="AA56" s="54"/>
      <c r="AB56" s="54"/>
      <c r="AC56" s="54"/>
      <c r="AI56" s="54"/>
      <c r="AL56" s="54"/>
      <c r="AO56" s="54"/>
      <c r="AR56" s="54"/>
      <c r="AU56" s="54"/>
      <c r="AX56" s="54"/>
      <c r="BA56" s="54"/>
      <c r="BD56" s="54"/>
    </row>
    <row r="57" spans="4:56" x14ac:dyDescent="0.35">
      <c r="D57" s="60"/>
      <c r="L57" s="54"/>
      <c r="N57" s="1"/>
      <c r="O57" s="2"/>
      <c r="P57" s="54"/>
      <c r="Q57">
        <v>0.94308798076923073</v>
      </c>
      <c r="R57" s="54"/>
      <c r="S57" s="54"/>
      <c r="U57" s="54"/>
      <c r="V57" s="54"/>
      <c r="W57" s="54"/>
      <c r="X57" s="54"/>
      <c r="Y57" s="54"/>
      <c r="Z57" s="54"/>
      <c r="AA57" s="54"/>
      <c r="AB57" s="54"/>
      <c r="AC57" s="54"/>
      <c r="AI57" s="54"/>
      <c r="AL57" s="54"/>
      <c r="AO57" s="54"/>
      <c r="AR57" s="54"/>
      <c r="AU57" s="54"/>
      <c r="AX57" s="54"/>
      <c r="BA57" s="54"/>
      <c r="BD57" s="54"/>
    </row>
    <row r="58" spans="4:56" x14ac:dyDescent="0.35">
      <c r="D58" s="60"/>
      <c r="L58" s="54"/>
      <c r="N58" s="1"/>
      <c r="O58" s="2"/>
      <c r="P58" s="54"/>
      <c r="Q58">
        <v>0.92589423076923072</v>
      </c>
      <c r="R58" s="54"/>
      <c r="S58" s="54"/>
      <c r="U58" s="54"/>
      <c r="V58" s="54"/>
      <c r="W58" s="54"/>
      <c r="X58" s="54"/>
      <c r="Y58" s="54"/>
      <c r="Z58" s="54"/>
      <c r="AA58" s="54"/>
      <c r="AB58" s="54"/>
      <c r="AC58" s="54"/>
      <c r="AI58" s="54"/>
      <c r="AL58" s="54"/>
      <c r="AO58" s="54"/>
      <c r="AR58" s="54"/>
      <c r="AU58" s="54"/>
      <c r="AX58" s="54"/>
      <c r="BA58" s="54"/>
      <c r="BD58" s="54"/>
    </row>
    <row r="59" spans="4:56" x14ac:dyDescent="0.35">
      <c r="D59" s="60"/>
      <c r="L59" s="54"/>
      <c r="N59" s="1"/>
      <c r="O59" s="2"/>
      <c r="P59" s="54"/>
      <c r="Q59">
        <v>0.68096105769230764</v>
      </c>
      <c r="R59" s="54"/>
      <c r="S59" s="54"/>
      <c r="U59" s="54"/>
      <c r="V59" s="54"/>
      <c r="W59" s="54"/>
      <c r="X59" s="54"/>
      <c r="Y59" s="54"/>
      <c r="Z59" s="54"/>
      <c r="AA59" s="54"/>
      <c r="AB59" s="54"/>
      <c r="AC59" s="54"/>
      <c r="AI59" s="54"/>
      <c r="AL59" s="54"/>
      <c r="AO59" s="54"/>
      <c r="AR59" s="54"/>
      <c r="AU59" s="54"/>
      <c r="AX59" s="54"/>
      <c r="BA59" s="54"/>
      <c r="BD59" s="54"/>
    </row>
    <row r="60" spans="4:56" x14ac:dyDescent="0.35">
      <c r="D60" s="60"/>
      <c r="L60" s="54"/>
      <c r="N60" s="1"/>
      <c r="O60" s="2"/>
      <c r="P60" s="54"/>
      <c r="Q60" s="3">
        <v>0.56860579710144932</v>
      </c>
      <c r="R60" s="54"/>
      <c r="S60" s="54"/>
      <c r="U60" s="54"/>
      <c r="V60" s="54"/>
      <c r="W60" s="54"/>
      <c r="X60" s="54"/>
      <c r="Y60" s="54"/>
      <c r="Z60" s="54"/>
      <c r="AA60" s="54"/>
      <c r="AB60" s="54"/>
      <c r="AC60" s="54"/>
      <c r="AI60" s="54"/>
      <c r="AL60" s="54"/>
      <c r="AO60" s="54"/>
      <c r="AR60" s="54"/>
      <c r="AU60" s="54"/>
      <c r="AX60" s="54"/>
      <c r="BA60" s="54"/>
      <c r="BD60" s="54"/>
    </row>
    <row r="61" spans="4:56" x14ac:dyDescent="0.35">
      <c r="D61" s="60"/>
      <c r="L61" s="54"/>
      <c r="N61" s="1"/>
      <c r="O61" s="2"/>
      <c r="P61" s="54"/>
      <c r="Q61" s="54">
        <v>0.5737637681159421</v>
      </c>
      <c r="R61" s="54"/>
      <c r="S61" s="54"/>
      <c r="U61" s="54"/>
      <c r="V61" s="54"/>
      <c r="W61" s="54"/>
      <c r="X61" s="54"/>
      <c r="Y61" s="54"/>
      <c r="Z61" s="54"/>
      <c r="AA61" s="54"/>
      <c r="AB61" s="54"/>
      <c r="AC61" s="54"/>
      <c r="AI61" s="54"/>
      <c r="AL61" s="54"/>
      <c r="AO61" s="54"/>
      <c r="AR61" s="54"/>
      <c r="AU61" s="54"/>
      <c r="AX61" s="54"/>
      <c r="BA61" s="54"/>
      <c r="BD61" s="54"/>
    </row>
    <row r="62" spans="4:56" x14ac:dyDescent="0.35">
      <c r="D62" s="60"/>
      <c r="L62" s="54"/>
      <c r="N62" s="1"/>
      <c r="O62" s="2"/>
      <c r="P62" s="54"/>
      <c r="Q62" s="54">
        <v>0.37183349514563108</v>
      </c>
      <c r="R62" s="54"/>
      <c r="S62" s="54"/>
      <c r="U62" s="54"/>
      <c r="V62" s="54"/>
      <c r="W62" s="54"/>
      <c r="X62" s="54"/>
      <c r="Y62" s="54"/>
      <c r="Z62" s="54"/>
      <c r="AA62" s="54"/>
      <c r="AB62" s="54"/>
      <c r="AC62" s="54"/>
      <c r="AI62" s="54"/>
      <c r="AL62" s="54"/>
      <c r="AO62" s="54"/>
      <c r="AR62" s="54"/>
      <c r="AU62" s="54"/>
      <c r="AX62" s="54"/>
      <c r="BA62" s="54"/>
      <c r="BD62" s="54"/>
    </row>
    <row r="63" spans="4:56" ht="14.5" customHeight="1" x14ac:dyDescent="0.35">
      <c r="D63" s="60"/>
      <c r="L63" s="54"/>
      <c r="N63" s="1"/>
      <c r="O63" s="2"/>
      <c r="P63" s="54"/>
      <c r="Q63">
        <v>0.585343062200957</v>
      </c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I63" s="54"/>
      <c r="AL63" s="54"/>
      <c r="AO63" s="54"/>
      <c r="AR63" s="54"/>
      <c r="AU63" s="54"/>
      <c r="AX63" s="54"/>
      <c r="BA63" s="54"/>
      <c r="BD63" s="54"/>
    </row>
    <row r="64" spans="4:56" ht="14.5" customHeight="1" x14ac:dyDescent="0.35">
      <c r="D64" s="60"/>
      <c r="L64" s="54"/>
      <c r="N64" s="54"/>
      <c r="O64" s="54"/>
      <c r="P64" s="54"/>
      <c r="Q64">
        <v>0.94872173913043489</v>
      </c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2"/>
      <c r="AI64" s="54"/>
      <c r="AL64" s="54"/>
      <c r="AO64" s="54"/>
      <c r="AR64" s="54"/>
      <c r="AU64" s="54"/>
      <c r="AX64" s="54"/>
      <c r="BA64" s="54"/>
      <c r="BD64" s="54"/>
    </row>
    <row r="65" spans="4:56" x14ac:dyDescent="0.35">
      <c r="O65" s="65"/>
      <c r="Q65">
        <v>0.95159134615384611</v>
      </c>
      <c r="T65" s="54"/>
      <c r="AI65" s="54"/>
      <c r="AL65" s="54"/>
      <c r="AO65" s="54"/>
      <c r="AR65" s="54"/>
      <c r="AU65" s="54"/>
      <c r="AX65" s="54"/>
      <c r="BA65" s="54"/>
      <c r="BD65" s="54"/>
    </row>
    <row r="66" spans="4:56" x14ac:dyDescent="0.35">
      <c r="L66" s="63"/>
      <c r="M66" s="63"/>
      <c r="N66" s="63"/>
      <c r="O66" s="65"/>
      <c r="P66" s="63"/>
      <c r="Q66">
        <v>0.94652980769230766</v>
      </c>
      <c r="R66" s="63"/>
      <c r="S66" s="63"/>
      <c r="T66" s="54"/>
      <c r="U66" s="63"/>
      <c r="V66" s="63"/>
      <c r="W66" s="63"/>
      <c r="X66" s="63"/>
      <c r="Y66" s="63"/>
      <c r="Z66" s="63"/>
      <c r="AA66" s="63"/>
      <c r="AB66" s="63"/>
      <c r="AC66" s="63"/>
    </row>
    <row r="67" spans="4:56" x14ac:dyDescent="0.35">
      <c r="L67" s="54"/>
      <c r="M67" s="54"/>
      <c r="N67" s="54"/>
      <c r="O67" s="65"/>
      <c r="P67" s="54"/>
      <c r="Q67">
        <v>0.75969134615384615</v>
      </c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</row>
    <row r="68" spans="4:56" x14ac:dyDescent="0.35">
      <c r="L68" s="54"/>
      <c r="M68" s="54"/>
      <c r="N68" s="54"/>
      <c r="O68" s="65"/>
      <c r="P68" s="54"/>
      <c r="Q68">
        <v>0.67619130434782615</v>
      </c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</row>
    <row r="69" spans="4:56" x14ac:dyDescent="0.35">
      <c r="L69" s="54"/>
      <c r="M69" s="54"/>
      <c r="N69" s="54"/>
      <c r="O69" s="65"/>
      <c r="P69" s="54"/>
      <c r="Q69">
        <v>0.6778115942028986</v>
      </c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</row>
    <row r="70" spans="4:56" x14ac:dyDescent="0.35">
      <c r="L70" s="54"/>
      <c r="M70" s="54"/>
      <c r="N70" s="54"/>
      <c r="O70" s="65"/>
      <c r="P70" s="54"/>
      <c r="Q70">
        <v>0.43064563106796117</v>
      </c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</row>
    <row r="71" spans="4:56" x14ac:dyDescent="0.35">
      <c r="L71" s="54"/>
      <c r="M71" s="54"/>
      <c r="N71" s="54"/>
      <c r="O71" s="65"/>
      <c r="P71" s="54"/>
      <c r="Q71">
        <v>0.60617990430622015</v>
      </c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</row>
    <row r="72" spans="4:56" ht="31" x14ac:dyDescent="0.35">
      <c r="L72" s="54"/>
      <c r="M72" s="54"/>
      <c r="N72" s="54"/>
      <c r="O72" s="65"/>
      <c r="P72" s="54"/>
      <c r="Q72" s="59">
        <v>0.95571400966183584</v>
      </c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</row>
    <row r="73" spans="4:56" x14ac:dyDescent="0.35">
      <c r="D73" s="60"/>
      <c r="E73" s="60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>
        <v>0.95629230769230766</v>
      </c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</row>
    <row r="74" spans="4:56" x14ac:dyDescent="0.35">
      <c r="D74" s="60"/>
      <c r="E74" s="60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>
        <v>0.96524759615384614</v>
      </c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</row>
    <row r="75" spans="4:56" x14ac:dyDescent="0.35">
      <c r="Q75">
        <v>0.83455673076923076</v>
      </c>
    </row>
    <row r="76" spans="4:56" x14ac:dyDescent="0.35">
      <c r="Q76" s="3">
        <v>0.76996618357487934</v>
      </c>
    </row>
    <row r="77" spans="4:56" x14ac:dyDescent="0.35">
      <c r="Q77" s="54">
        <v>0.76322608695652172</v>
      </c>
    </row>
    <row r="78" spans="4:56" x14ac:dyDescent="0.35">
      <c r="Q78" s="54">
        <v>0.49710339805825238</v>
      </c>
    </row>
    <row r="79" spans="4:56" x14ac:dyDescent="0.35">
      <c r="Q79">
        <v>0.62918086124401917</v>
      </c>
    </row>
    <row r="80" spans="4:56" ht="31" x14ac:dyDescent="0.35">
      <c r="Q80" s="59">
        <v>0.96975700483091798</v>
      </c>
    </row>
    <row r="81" spans="17:17" x14ac:dyDescent="0.35">
      <c r="Q81">
        <v>0.97058653846153831</v>
      </c>
    </row>
    <row r="82" spans="17:17" x14ac:dyDescent="0.35">
      <c r="Q82">
        <v>0.97944326923076919</v>
      </c>
    </row>
    <row r="83" spans="17:17" x14ac:dyDescent="0.35">
      <c r="Q83">
        <v>0.89160336538461538</v>
      </c>
    </row>
    <row r="84" spans="17:17" x14ac:dyDescent="0.35">
      <c r="Q84" s="3">
        <v>0.83961304347826093</v>
      </c>
    </row>
    <row r="85" spans="17:17" x14ac:dyDescent="0.35">
      <c r="Q85" s="54">
        <v>0.83351159420289855</v>
      </c>
    </row>
    <row r="86" spans="17:17" x14ac:dyDescent="0.35">
      <c r="Q86" s="54">
        <v>0.55668834951456314</v>
      </c>
    </row>
  </sheetData>
  <mergeCells count="10">
    <mergeCell ref="O1:V2"/>
    <mergeCell ref="AF1:AM2"/>
    <mergeCell ref="D3:L4"/>
    <mergeCell ref="O3:V4"/>
    <mergeCell ref="AF3:AM4"/>
    <mergeCell ref="D15:G16"/>
    <mergeCell ref="D27:E28"/>
    <mergeCell ref="D29:F31"/>
    <mergeCell ref="D43:K44"/>
    <mergeCell ref="D1:K2"/>
  </mergeCells>
  <conditionalFormatting sqref="F7:K8">
    <cfRule type="colorScale" priority="9">
      <colorScale>
        <cfvo type="num" val="0"/>
        <cfvo type="percent" val="50"/>
        <cfvo type="num" val="5810"/>
        <color rgb="FFF8696B"/>
        <color rgb="FFFCFCFF"/>
        <color rgb="FF63BE7B"/>
      </colorScale>
    </cfRule>
  </conditionalFormatting>
  <conditionalFormatting sqref="F9:K9">
    <cfRule type="colorScale" priority="7">
      <colorScale>
        <cfvo type="num" val="0"/>
        <cfvo type="percent" val="50"/>
        <cfvo type="num" val="8651"/>
        <color rgb="FFF8696B"/>
        <color rgb="FFFCFCFF"/>
        <color rgb="FF63BE7B"/>
      </colorScale>
    </cfRule>
  </conditionalFormatting>
  <conditionalFormatting sqref="F10:K10">
    <cfRule type="colorScale" priority="6">
      <colorScale>
        <cfvo type="num" val="0"/>
        <cfvo type="percent" val="50"/>
        <cfvo type="num" val="8884"/>
        <color rgb="FFF8696B"/>
        <color rgb="FFFCFCFF"/>
        <color rgb="FF63BE7B"/>
      </colorScale>
    </cfRule>
  </conditionalFormatting>
  <conditionalFormatting sqref="F11:K12">
    <cfRule type="colorScale" priority="5">
      <colorScale>
        <cfvo type="num" val="0"/>
        <cfvo type="percent" val="50"/>
        <cfvo type="num" val="5498"/>
        <color rgb="FFF8696B"/>
        <color rgb="FFFCFCFF"/>
        <color rgb="FF63BE7B"/>
      </colorScale>
    </cfRule>
  </conditionalFormatting>
  <conditionalFormatting sqref="F13:K13">
    <cfRule type="colorScale" priority="3">
      <colorScale>
        <cfvo type="num" val="0"/>
        <cfvo type="percent" val="50"/>
        <cfvo type="num" val="6493"/>
        <color rgb="FFF8696B"/>
        <color rgb="FFFCFCFF"/>
        <color rgb="FF63BE7B"/>
      </colorScale>
    </cfRule>
  </conditionalFormatting>
  <conditionalFormatting sqref="F18:K25">
    <cfRule type="cellIs" dxfId="2" priority="11" operator="lessThan">
      <formula>50</formula>
    </cfRule>
  </conditionalFormatting>
  <conditionalFormatting sqref="F6:L6 L7:L13">
    <cfRule type="colorScale" priority="10">
      <colorScale>
        <cfvo type="num" val="0"/>
        <cfvo type="percent" val="50"/>
        <cfvo type="num" val="6276"/>
        <color rgb="FFF8696B"/>
        <color rgb="FFFCFCFF"/>
        <color rgb="FF63BE7B"/>
      </colorScale>
    </cfRule>
  </conditionalFormatting>
  <conditionalFormatting sqref="M8:M9 M13 L15:M15 L17:M17 Y13:AC13 W15 Y15:AC15 W17 Y17:AC17">
    <cfRule type="colorScale" priority="17">
      <colorScale>
        <cfvo type="min"/>
        <cfvo type="num" val="6276"/>
        <cfvo type="num" val="10679"/>
        <color rgb="FFC00000"/>
        <color theme="7" tint="0.79998168889431442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CB4CFB8F-6962-4DD6-842B-3A93A7F6C73E}">
            <x14:iconSet iconSet="3Symbols" custom="1">
              <x14:cfvo type="percent">
                <xm:f>0</xm:f>
              </x14:cfvo>
              <x14:cfvo type="num">
                <xm:f>50</xm:f>
              </x14:cfvo>
              <x14:cfvo type="num">
                <xm:f>80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F18:K25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E5EEB-6542-42EC-AFEA-CD6955CFE8F3}">
  <sheetPr codeName="Sheet5"/>
  <dimension ref="A1:BE60"/>
  <sheetViews>
    <sheetView topLeftCell="B14" zoomScaleNormal="100" workbookViewId="0">
      <selection activeCell="K38" sqref="K38"/>
    </sheetView>
  </sheetViews>
  <sheetFormatPr defaultRowHeight="14.5" x14ac:dyDescent="0.35"/>
  <cols>
    <col min="1" max="1" width="19.26953125" customWidth="1"/>
    <col min="2" max="2" width="16.7265625" customWidth="1"/>
    <col min="3" max="3" width="2.54296875" customWidth="1"/>
    <col min="4" max="5" width="11.1796875" customWidth="1"/>
    <col min="6" max="12" width="8.54296875" customWidth="1"/>
    <col min="13" max="13" width="2.81640625" customWidth="1"/>
    <col min="14" max="14" width="12.54296875" customWidth="1"/>
    <col min="15" max="22" width="8.54296875" customWidth="1"/>
    <col min="23" max="23" width="15.6328125" bestFit="1" customWidth="1"/>
    <col min="24" max="29" width="8.54296875" customWidth="1"/>
    <col min="30" max="30" width="10.81640625" bestFit="1" customWidth="1"/>
    <col min="31" max="31" width="12.453125" customWidth="1"/>
  </cols>
  <sheetData>
    <row r="1" spans="1:57" x14ac:dyDescent="0.35">
      <c r="A1" t="s">
        <v>112</v>
      </c>
      <c r="B1" s="2">
        <v>11891000</v>
      </c>
      <c r="D1" s="132" t="s">
        <v>100</v>
      </c>
      <c r="E1" s="132"/>
      <c r="F1" s="132"/>
      <c r="G1" s="132"/>
      <c r="H1" s="132"/>
      <c r="I1" s="132"/>
      <c r="J1" s="132"/>
      <c r="K1" s="132"/>
      <c r="O1" s="132"/>
      <c r="P1" s="132"/>
      <c r="Q1" s="132"/>
      <c r="R1" s="132"/>
      <c r="S1" s="132"/>
      <c r="T1" s="132"/>
      <c r="U1" s="132"/>
      <c r="V1" s="132"/>
      <c r="AF1" s="132"/>
      <c r="AG1" s="132"/>
      <c r="AH1" s="132"/>
      <c r="AI1" s="132"/>
      <c r="AJ1" s="132"/>
      <c r="AK1" s="132"/>
      <c r="AL1" s="132"/>
      <c r="AM1" s="132"/>
    </row>
    <row r="2" spans="1:57" x14ac:dyDescent="0.35">
      <c r="A2" t="s">
        <v>113</v>
      </c>
      <c r="B2" s="2">
        <v>7064500</v>
      </c>
      <c r="D2" s="132"/>
      <c r="E2" s="132"/>
      <c r="F2" s="132"/>
      <c r="G2" s="132"/>
      <c r="H2" s="132"/>
      <c r="I2" s="132"/>
      <c r="J2" s="132"/>
      <c r="K2" s="132"/>
      <c r="O2" s="132"/>
      <c r="P2" s="132"/>
      <c r="Q2" s="132"/>
      <c r="R2" s="132"/>
      <c r="S2" s="132"/>
      <c r="T2" s="132"/>
      <c r="U2" s="132"/>
      <c r="V2" s="132"/>
      <c r="AF2" s="132"/>
      <c r="AG2" s="132"/>
      <c r="AH2" s="132"/>
      <c r="AI2" s="132"/>
      <c r="AJ2" s="132"/>
      <c r="AK2" s="132"/>
      <c r="AL2" s="132"/>
      <c r="AM2" s="132"/>
    </row>
    <row r="3" spans="1:57" ht="14.5" customHeight="1" x14ac:dyDescent="0.35">
      <c r="A3" t="s">
        <v>114</v>
      </c>
      <c r="B3" s="2">
        <v>19426000</v>
      </c>
      <c r="D3" s="129" t="s">
        <v>137</v>
      </c>
      <c r="E3" s="129"/>
      <c r="F3" s="129"/>
      <c r="G3" s="129"/>
      <c r="H3" s="129"/>
      <c r="I3" s="129"/>
      <c r="J3" s="129"/>
      <c r="K3" s="129"/>
      <c r="L3" s="129"/>
      <c r="M3" s="59"/>
      <c r="O3" s="131" t="s">
        <v>106</v>
      </c>
      <c r="P3" s="131"/>
      <c r="Q3" s="131"/>
      <c r="R3" s="131"/>
      <c r="S3" s="131"/>
      <c r="T3" s="131"/>
      <c r="U3" s="131"/>
      <c r="V3" s="131"/>
      <c r="AF3" s="131"/>
      <c r="AG3" s="131"/>
      <c r="AH3" s="131"/>
      <c r="AI3" s="131"/>
      <c r="AJ3" s="131"/>
      <c r="AK3" s="131"/>
      <c r="AL3" s="131"/>
      <c r="AM3" s="131"/>
    </row>
    <row r="4" spans="1:57" ht="14.5" customHeight="1" x14ac:dyDescent="0.35">
      <c r="A4" t="s">
        <v>115</v>
      </c>
      <c r="B4" s="2">
        <v>18938000</v>
      </c>
      <c r="D4" s="129"/>
      <c r="E4" s="129"/>
      <c r="F4" s="129"/>
      <c r="G4" s="129"/>
      <c r="H4" s="129"/>
      <c r="I4" s="129"/>
      <c r="J4" s="129"/>
      <c r="K4" s="129"/>
      <c r="L4" s="129"/>
      <c r="M4" s="59"/>
      <c r="O4" s="131"/>
      <c r="P4" s="131"/>
      <c r="Q4" s="131"/>
      <c r="R4" s="131"/>
      <c r="S4" s="131"/>
      <c r="T4" s="131"/>
      <c r="U4" s="131"/>
      <c r="V4" s="131"/>
      <c r="AF4" s="131"/>
      <c r="AG4" s="131"/>
      <c r="AH4" s="131"/>
      <c r="AI4" s="131"/>
      <c r="AJ4" s="131"/>
      <c r="AK4" s="131"/>
      <c r="AL4" s="131"/>
      <c r="AM4" s="131"/>
    </row>
    <row r="5" spans="1:57" x14ac:dyDescent="0.35">
      <c r="B5" s="2"/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/>
      <c r="M5" s="3"/>
      <c r="N5" s="3" t="s">
        <v>107</v>
      </c>
      <c r="O5" s="3" t="s">
        <v>66</v>
      </c>
      <c r="P5" s="3" t="s">
        <v>67</v>
      </c>
      <c r="Q5" s="3" t="s">
        <v>68</v>
      </c>
      <c r="R5" s="3" t="s">
        <v>69</v>
      </c>
      <c r="S5" s="3" t="s">
        <v>70</v>
      </c>
      <c r="T5" s="3" t="s">
        <v>71</v>
      </c>
      <c r="U5" s="3" t="s">
        <v>72</v>
      </c>
      <c r="V5" s="3" t="s">
        <v>73</v>
      </c>
      <c r="W5" s="3" t="s">
        <v>135</v>
      </c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</row>
    <row r="6" spans="1:57" x14ac:dyDescent="0.35">
      <c r="B6" s="2"/>
      <c r="D6" s="65" t="s">
        <v>6</v>
      </c>
      <c r="E6" s="65" t="s">
        <v>108</v>
      </c>
      <c r="F6" s="55">
        <f>((Q6*179)/$N$6)/1000</f>
        <v>431.72170283806344</v>
      </c>
      <c r="G6" s="55">
        <f t="shared" ref="G6:L6" si="0">((R6*179)/$N$6)/1000</f>
        <v>648.58363939899834</v>
      </c>
      <c r="H6" s="55">
        <f t="shared" si="0"/>
        <v>1074.6873121869783</v>
      </c>
      <c r="I6" s="55">
        <f t="shared" si="0"/>
        <v>1954.5365609348914</v>
      </c>
      <c r="J6" s="55">
        <f t="shared" si="0"/>
        <v>2890.745409015025</v>
      </c>
      <c r="K6" s="55">
        <f t="shared" si="0"/>
        <v>3317.0283806343909</v>
      </c>
      <c r="L6" s="55">
        <f t="shared" si="0"/>
        <v>3795.4574290484138</v>
      </c>
      <c r="M6" s="55"/>
      <c r="N6">
        <v>599</v>
      </c>
      <c r="O6" s="60" t="s">
        <v>6</v>
      </c>
      <c r="P6" s="60" t="s">
        <v>108</v>
      </c>
      <c r="Q6" s="2">
        <v>1444700</v>
      </c>
      <c r="R6" s="2">
        <v>2170400</v>
      </c>
      <c r="S6" s="2">
        <v>3596300</v>
      </c>
      <c r="T6" s="2">
        <v>6540600</v>
      </c>
      <c r="U6" s="2">
        <v>9673500</v>
      </c>
      <c r="V6" s="2">
        <v>11100000</v>
      </c>
      <c r="W6" s="2">
        <v>12701000</v>
      </c>
      <c r="X6" s="55"/>
      <c r="Y6" s="55"/>
      <c r="Z6" s="55"/>
      <c r="AA6" s="55"/>
      <c r="AB6" s="55"/>
      <c r="AC6" s="55"/>
      <c r="AD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7" x14ac:dyDescent="0.35">
      <c r="B7" s="2"/>
      <c r="D7" s="65" t="s">
        <v>0</v>
      </c>
      <c r="E7" s="65" t="s">
        <v>109</v>
      </c>
      <c r="F7" s="55">
        <f>((Q7*179)/$N$7)/1000</f>
        <v>511.94</v>
      </c>
      <c r="G7" s="55">
        <f t="shared" ref="G7" si="1">((R7*179)/$N$7)/1000</f>
        <v>730.46435483870971</v>
      </c>
      <c r="H7" s="55">
        <f t="shared" ref="H7" si="2">((S7*179)/$N$7)/1000</f>
        <v>1046.0529032258064</v>
      </c>
      <c r="I7" s="55">
        <f t="shared" ref="I7" si="3">((T7*179)/$N$7)/1000</f>
        <v>1394.8719354838711</v>
      </c>
      <c r="J7" s="55">
        <f t="shared" ref="J7" si="4">((U7*179)/$N$7)/1000</f>
        <v>1680.2614516129033</v>
      </c>
      <c r="K7" s="55">
        <f t="shared" ref="K7:L7" si="5">((V7*179)/$N$7)/1000</f>
        <v>1835.2985483870966</v>
      </c>
      <c r="L7" s="55">
        <f t="shared" si="5"/>
        <v>2310.2259677419356</v>
      </c>
      <c r="M7" s="55"/>
      <c r="N7">
        <v>620</v>
      </c>
      <c r="O7" s="60" t="s">
        <v>0</v>
      </c>
      <c r="P7" s="60" t="s">
        <v>109</v>
      </c>
      <c r="Q7" s="2">
        <v>1773200</v>
      </c>
      <c r="R7" s="2">
        <v>2530100</v>
      </c>
      <c r="S7" s="2">
        <v>3623200</v>
      </c>
      <c r="T7" s="2">
        <v>4831400</v>
      </c>
      <c r="U7" s="2">
        <v>5819900</v>
      </c>
      <c r="V7" s="2">
        <v>6356900</v>
      </c>
      <c r="W7" s="2">
        <v>8001900</v>
      </c>
      <c r="X7" s="55"/>
      <c r="Y7" s="55"/>
      <c r="Z7" s="55"/>
      <c r="AA7" s="55"/>
      <c r="AB7" s="55"/>
      <c r="AC7" s="55"/>
      <c r="AD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7" x14ac:dyDescent="0.35">
      <c r="B8" s="2"/>
      <c r="D8" s="65" t="s">
        <v>4</v>
      </c>
      <c r="E8" s="65" t="s">
        <v>110</v>
      </c>
      <c r="F8" s="55">
        <f>((Q8*179)/$N$8)/1000</f>
        <v>460.70834724540902</v>
      </c>
      <c r="G8" s="55">
        <f t="shared" ref="G8:L8" si="6">((R8*179)/$N$8)/1000</f>
        <v>854.29916527545902</v>
      </c>
      <c r="H8" s="55">
        <f t="shared" si="6"/>
        <v>1933.4689482470785</v>
      </c>
      <c r="I8" s="55">
        <f t="shared" si="6"/>
        <v>3788.2854757929881</v>
      </c>
      <c r="J8" s="55">
        <f t="shared" si="6"/>
        <v>4942.0734557595988</v>
      </c>
      <c r="K8" s="55">
        <f t="shared" si="6"/>
        <v>5372.9883138564273</v>
      </c>
      <c r="L8" s="55">
        <f t="shared" si="6"/>
        <v>5979.3171953255423</v>
      </c>
      <c r="M8" s="55"/>
      <c r="N8">
        <v>599</v>
      </c>
      <c r="O8" s="60" t="s">
        <v>4</v>
      </c>
      <c r="P8" s="60" t="s">
        <v>110</v>
      </c>
      <c r="Q8" s="2">
        <v>1541700</v>
      </c>
      <c r="R8" s="2">
        <v>2858800</v>
      </c>
      <c r="S8" s="2">
        <v>6470100</v>
      </c>
      <c r="T8" s="2">
        <v>12677000</v>
      </c>
      <c r="U8" s="2">
        <v>16538000</v>
      </c>
      <c r="V8" s="2">
        <v>17980000</v>
      </c>
      <c r="W8" s="2">
        <v>20009000</v>
      </c>
      <c r="X8" s="55"/>
      <c r="Y8" s="55"/>
      <c r="Z8" s="55"/>
      <c r="AA8" s="55"/>
      <c r="AB8" s="55"/>
      <c r="AC8" s="55"/>
      <c r="AD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7" x14ac:dyDescent="0.35">
      <c r="D9" s="65" t="s">
        <v>4</v>
      </c>
      <c r="E9" s="65" t="s">
        <v>111</v>
      </c>
      <c r="F9" s="55">
        <f>((Q9*179)/$N$9)/1000</f>
        <v>1169.0143548387096</v>
      </c>
      <c r="G9" s="55">
        <f t="shared" ref="G9:L9" si="7">((R9*179)/$N$9)/1000</f>
        <v>1483.5924193548387</v>
      </c>
      <c r="H9" s="55">
        <f t="shared" si="7"/>
        <v>2132.8716129032259</v>
      </c>
      <c r="I9" s="55">
        <f t="shared" si="7"/>
        <v>3264.1516129032257</v>
      </c>
      <c r="J9" s="55">
        <f t="shared" si="7"/>
        <v>4758.8016129032258</v>
      </c>
      <c r="K9" s="55">
        <f t="shared" si="7"/>
        <v>5316.01129032258</v>
      </c>
      <c r="L9" s="55">
        <f t="shared" si="7"/>
        <v>5641.0983870967739</v>
      </c>
      <c r="M9" s="55"/>
      <c r="N9">
        <v>620</v>
      </c>
      <c r="O9" s="60" t="s">
        <v>4</v>
      </c>
      <c r="P9" s="60" t="s">
        <v>111</v>
      </c>
      <c r="Q9" s="2">
        <v>4049100</v>
      </c>
      <c r="R9" s="2">
        <v>5138700</v>
      </c>
      <c r="S9" s="2">
        <v>7387600</v>
      </c>
      <c r="T9" s="2">
        <v>11306000</v>
      </c>
      <c r="U9" s="2">
        <v>16483000</v>
      </c>
      <c r="V9" s="2">
        <v>18413000</v>
      </c>
      <c r="W9" s="2">
        <v>19539000</v>
      </c>
      <c r="X9" s="55"/>
      <c r="Y9" s="55"/>
      <c r="Z9" s="55"/>
      <c r="AA9" s="55"/>
      <c r="AB9" s="55"/>
      <c r="AC9" s="55"/>
      <c r="AD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7" x14ac:dyDescent="0.35">
      <c r="F10" s="55"/>
      <c r="G10" s="55"/>
      <c r="H10" s="55"/>
      <c r="I10" s="55"/>
      <c r="J10" s="55"/>
      <c r="K10" s="55"/>
      <c r="L10" s="55"/>
      <c r="M10" s="55"/>
      <c r="Q10" s="2"/>
      <c r="W10" s="55"/>
      <c r="X10" s="55"/>
      <c r="Y10" s="55"/>
      <c r="Z10" s="55"/>
      <c r="AA10" s="55"/>
      <c r="AB10" s="55"/>
      <c r="AC10" s="55"/>
      <c r="AD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7" ht="14.5" customHeight="1" x14ac:dyDescent="0.35">
      <c r="D11" s="129" t="s">
        <v>103</v>
      </c>
      <c r="E11" s="129"/>
      <c r="F11" s="129"/>
      <c r="G11" s="129"/>
      <c r="H11" s="59"/>
      <c r="I11" s="59"/>
      <c r="J11" s="59"/>
      <c r="K11" s="59"/>
      <c r="L11" s="55"/>
      <c r="M11" s="55"/>
      <c r="Q11" s="2"/>
      <c r="R11" s="2"/>
      <c r="S11" s="2"/>
      <c r="T11" s="2"/>
      <c r="U11" s="2"/>
      <c r="V11" s="2"/>
      <c r="W11" s="55"/>
      <c r="X11" s="55"/>
      <c r="Y11" s="55"/>
      <c r="Z11" s="55"/>
      <c r="AA11" s="55"/>
      <c r="AB11" s="55"/>
      <c r="AC11" s="55"/>
      <c r="AD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7" ht="14.5" customHeight="1" x14ac:dyDescent="0.35">
      <c r="D12" s="129"/>
      <c r="E12" s="129"/>
      <c r="F12" s="129"/>
      <c r="G12" s="129"/>
      <c r="H12" s="59"/>
      <c r="I12" s="59"/>
      <c r="J12" s="59"/>
      <c r="K12" s="59"/>
      <c r="L12" s="55"/>
      <c r="M12" s="55"/>
      <c r="U12" s="2"/>
      <c r="V12" s="2"/>
      <c r="W12" s="55"/>
      <c r="X12" s="55"/>
      <c r="Y12" s="55"/>
      <c r="Z12" s="55"/>
      <c r="AA12" s="55"/>
      <c r="AB12" s="55"/>
      <c r="AC12" s="55"/>
      <c r="AD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7" ht="14.15" customHeight="1" x14ac:dyDescent="0.35">
      <c r="D13" s="3" t="s">
        <v>66</v>
      </c>
      <c r="E13" s="3" t="s">
        <v>67</v>
      </c>
      <c r="F13" s="3" t="s">
        <v>68</v>
      </c>
      <c r="G13" s="3" t="s">
        <v>69</v>
      </c>
      <c r="H13" s="3" t="s">
        <v>70</v>
      </c>
      <c r="I13" s="3" t="s">
        <v>71</v>
      </c>
      <c r="J13" s="3" t="s">
        <v>72</v>
      </c>
      <c r="K13" s="3" t="s">
        <v>73</v>
      </c>
      <c r="L13" s="55"/>
      <c r="M13" s="55"/>
      <c r="N13" s="3" t="s">
        <v>134</v>
      </c>
      <c r="O13" s="3" t="s">
        <v>66</v>
      </c>
      <c r="P13" s="3" t="s">
        <v>129</v>
      </c>
      <c r="Q13" s="3" t="s">
        <v>68</v>
      </c>
      <c r="R13" s="3" t="s">
        <v>69</v>
      </c>
      <c r="S13" s="3" t="s">
        <v>70</v>
      </c>
      <c r="T13" s="3" t="s">
        <v>71</v>
      </c>
      <c r="U13" s="3" t="s">
        <v>72</v>
      </c>
      <c r="V13" s="3" t="s">
        <v>73</v>
      </c>
      <c r="W13" s="55"/>
      <c r="X13" s="55"/>
      <c r="Y13" s="55"/>
      <c r="Z13" s="55"/>
      <c r="AA13" s="55"/>
      <c r="AB13" s="55"/>
      <c r="AC13" s="55"/>
      <c r="AD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7" ht="14.15" customHeight="1" thickBot="1" x14ac:dyDescent="0.4">
      <c r="D14" s="65" t="s">
        <v>6</v>
      </c>
      <c r="E14" s="65" t="s">
        <v>108</v>
      </c>
      <c r="F14" s="54">
        <v>1</v>
      </c>
      <c r="G14" s="54">
        <v>2.6711179999999999</v>
      </c>
      <c r="H14" s="54">
        <v>16.026706999999998</v>
      </c>
      <c r="I14" s="54">
        <v>42.904834999999999</v>
      </c>
      <c r="J14" s="54">
        <v>80.133550999999997</v>
      </c>
      <c r="K14" s="54">
        <v>96.828045000000003</v>
      </c>
      <c r="N14" s="104">
        <v>3795.4574290484138</v>
      </c>
      <c r="O14" s="65" t="s">
        <v>6</v>
      </c>
      <c r="P14" s="102" t="s">
        <v>131</v>
      </c>
      <c r="Q14" s="96">
        <f>F6/$N14</f>
        <v>0.1137469490591292</v>
      </c>
      <c r="R14" s="96">
        <f t="shared" ref="R14:V17" si="8">G6/$N14</f>
        <v>0.17088418234784664</v>
      </c>
      <c r="S14" s="96">
        <f t="shared" si="8"/>
        <v>0.28315093299740179</v>
      </c>
      <c r="T14" s="96">
        <f t="shared" si="8"/>
        <v>0.51496732540744827</v>
      </c>
      <c r="U14" s="96">
        <f t="shared" si="8"/>
        <v>0.76163294228800882</v>
      </c>
      <c r="V14" s="96">
        <f t="shared" si="8"/>
        <v>0.87394693331233775</v>
      </c>
    </row>
    <row r="15" spans="1:57" ht="14.15" customHeight="1" thickTop="1" thickBot="1" x14ac:dyDescent="0.4">
      <c r="D15" s="65" t="s">
        <v>0</v>
      </c>
      <c r="E15" s="65" t="s">
        <v>109</v>
      </c>
      <c r="F15" s="54">
        <v>3.06</v>
      </c>
      <c r="G15" s="54">
        <v>12.903229</v>
      </c>
      <c r="H15" s="54">
        <v>25.161287000000002</v>
      </c>
      <c r="I15" s="54">
        <v>38.870964999999998</v>
      </c>
      <c r="J15" s="54">
        <v>52.903227000000001</v>
      </c>
      <c r="K15" s="54">
        <v>64.193551999999997</v>
      </c>
      <c r="N15" s="104">
        <v>2310.2259677419356</v>
      </c>
      <c r="O15" s="65" t="s">
        <v>0</v>
      </c>
      <c r="P15" s="103" t="s">
        <v>133</v>
      </c>
      <c r="Q15" s="96">
        <f t="shared" ref="Q15:Q17" si="9">F7/$N15</f>
        <v>0.22159737062447668</v>
      </c>
      <c r="R15" s="96">
        <f t="shared" si="8"/>
        <v>0.31618740549119584</v>
      </c>
      <c r="S15" s="96">
        <f t="shared" si="8"/>
        <v>0.45279246179032473</v>
      </c>
      <c r="T15" s="96">
        <f t="shared" si="8"/>
        <v>0.60378160186955598</v>
      </c>
      <c r="U15" s="96">
        <f t="shared" si="8"/>
        <v>0.72731476274384832</v>
      </c>
      <c r="V15" s="96">
        <f t="shared" si="8"/>
        <v>0.79442382434171877</v>
      </c>
    </row>
    <row r="16" spans="1:57" ht="14.15" customHeight="1" thickTop="1" thickBot="1" x14ac:dyDescent="0.4">
      <c r="D16" s="65" t="s">
        <v>4</v>
      </c>
      <c r="E16" s="65" t="s">
        <v>110</v>
      </c>
      <c r="F16" s="54">
        <v>0</v>
      </c>
      <c r="G16" s="54">
        <v>1.6694500000000001</v>
      </c>
      <c r="H16" s="54">
        <v>16.360610000000001</v>
      </c>
      <c r="I16" s="54">
        <v>63.439062</v>
      </c>
      <c r="J16" s="54">
        <v>100</v>
      </c>
      <c r="K16" s="54">
        <v>100</v>
      </c>
      <c r="L16" s="3"/>
      <c r="M16" s="3"/>
      <c r="N16" s="104">
        <v>5979.3171953255423</v>
      </c>
      <c r="O16" s="65" t="s">
        <v>4</v>
      </c>
      <c r="P16" s="102" t="s">
        <v>131</v>
      </c>
      <c r="Q16" s="96">
        <f t="shared" si="9"/>
        <v>7.7050327352691295E-2</v>
      </c>
      <c r="R16" s="96">
        <f t="shared" si="8"/>
        <v>0.14287570593233045</v>
      </c>
      <c r="S16" s="96">
        <f t="shared" si="8"/>
        <v>0.32335948823029637</v>
      </c>
      <c r="T16" s="96">
        <f t="shared" si="8"/>
        <v>0.63356489579689135</v>
      </c>
      <c r="U16" s="96">
        <f t="shared" si="8"/>
        <v>0.82652806237193255</v>
      </c>
      <c r="V16" s="96">
        <f t="shared" si="8"/>
        <v>0.89859563196561554</v>
      </c>
      <c r="W16" s="66"/>
      <c r="X16" s="55"/>
      <c r="Z16" s="3"/>
      <c r="AA16" s="3"/>
      <c r="AB16" s="3"/>
      <c r="AC16" s="3"/>
    </row>
    <row r="17" spans="4:56" ht="14.5" customHeight="1" thickTop="1" thickBot="1" x14ac:dyDescent="0.4">
      <c r="D17" s="65" t="s">
        <v>4</v>
      </c>
      <c r="E17" s="65" t="s">
        <v>111</v>
      </c>
      <c r="F17" s="54">
        <v>5.64</v>
      </c>
      <c r="G17" s="54">
        <v>10.967744</v>
      </c>
      <c r="H17" s="54">
        <v>22.741941000000001</v>
      </c>
      <c r="I17" s="54">
        <v>44.838701999999998</v>
      </c>
      <c r="J17" s="54">
        <v>86.129030999999998</v>
      </c>
      <c r="K17" s="54">
        <v>100</v>
      </c>
      <c r="L17" s="54"/>
      <c r="M17" s="54"/>
      <c r="N17" s="104">
        <v>5641.0983870967739</v>
      </c>
      <c r="O17" s="65" t="s">
        <v>4</v>
      </c>
      <c r="P17" s="103" t="s">
        <v>133</v>
      </c>
      <c r="Q17" s="96">
        <f t="shared" si="9"/>
        <v>0.20723169046522338</v>
      </c>
      <c r="R17" s="96">
        <f t="shared" si="8"/>
        <v>0.26299708275756184</v>
      </c>
      <c r="S17" s="96">
        <f t="shared" si="8"/>
        <v>0.37809509186754697</v>
      </c>
      <c r="T17" s="96">
        <f t="shared" si="8"/>
        <v>0.57863759660166847</v>
      </c>
      <c r="U17" s="96">
        <f t="shared" si="8"/>
        <v>0.84359486155893348</v>
      </c>
      <c r="V17" s="96">
        <f t="shared" si="8"/>
        <v>0.94237166692256502</v>
      </c>
      <c r="W17" s="55"/>
      <c r="X17" s="55"/>
      <c r="Z17" s="54"/>
      <c r="AA17" s="54"/>
      <c r="AB17" s="54"/>
      <c r="AC17" s="54"/>
    </row>
    <row r="18" spans="4:56" ht="14.5" customHeight="1" thickTop="1" x14ac:dyDescent="0.35">
      <c r="L18" s="54"/>
      <c r="M18" s="54"/>
      <c r="W18" s="55"/>
      <c r="X18" s="55"/>
      <c r="Z18" s="54"/>
      <c r="AA18" s="54"/>
      <c r="AB18" s="54"/>
      <c r="AC18" s="54"/>
    </row>
    <row r="19" spans="4:56" ht="14.5" customHeight="1" x14ac:dyDescent="0.35">
      <c r="D19" s="130" t="s">
        <v>101</v>
      </c>
      <c r="E19" s="130"/>
      <c r="L19" s="54"/>
      <c r="M19" s="54"/>
      <c r="W19" s="55"/>
      <c r="X19" s="55"/>
      <c r="Z19" s="54"/>
      <c r="AA19" s="54"/>
      <c r="AB19" s="54"/>
      <c r="AC19" s="54"/>
    </row>
    <row r="20" spans="4:56" ht="14.5" customHeight="1" thickBot="1" x14ac:dyDescent="0.4">
      <c r="D20" s="130"/>
      <c r="E20" s="130"/>
      <c r="L20" s="54"/>
      <c r="M20" s="54"/>
      <c r="N20" s="104">
        <f>annill_max!C14</f>
        <v>6679.0950704225352</v>
      </c>
      <c r="W20" s="55"/>
      <c r="X20" s="55"/>
      <c r="Y20" s="2"/>
      <c r="Z20" s="54"/>
      <c r="AA20" s="54"/>
      <c r="AB20" s="54"/>
      <c r="AC20" s="54"/>
    </row>
    <row r="21" spans="4:56" ht="14.5" customHeight="1" thickTop="1" thickBot="1" x14ac:dyDescent="0.4">
      <c r="D21" s="129" t="s">
        <v>102</v>
      </c>
      <c r="E21" s="129"/>
      <c r="F21" s="129"/>
      <c r="G21" s="54"/>
      <c r="H21" s="54"/>
      <c r="I21" s="54"/>
      <c r="J21" s="54"/>
      <c r="K21" s="54"/>
      <c r="L21" s="54"/>
      <c r="M21" s="54"/>
      <c r="N21" s="104">
        <f>annill_max!C24</f>
        <v>4672.4774193548383</v>
      </c>
      <c r="W21" s="55"/>
      <c r="X21" s="55"/>
      <c r="Y21" s="2"/>
      <c r="Z21" s="54"/>
      <c r="AA21" s="54"/>
      <c r="AB21" s="54"/>
      <c r="AC21" s="54"/>
    </row>
    <row r="22" spans="4:56" ht="14.5" customHeight="1" thickTop="1" thickBot="1" x14ac:dyDescent="0.4">
      <c r="D22" s="129"/>
      <c r="E22" s="129"/>
      <c r="F22" s="129"/>
      <c r="G22" s="54"/>
      <c r="H22" s="54"/>
      <c r="I22" s="54"/>
      <c r="J22" s="54"/>
      <c r="K22" s="54"/>
      <c r="L22" s="54"/>
      <c r="M22" s="54"/>
      <c r="N22" s="104">
        <f>annill_max!C12</f>
        <v>4685.5140845070428</v>
      </c>
      <c r="W22" s="54"/>
      <c r="X22" s="54"/>
      <c r="Y22" s="2"/>
      <c r="Z22" s="54"/>
      <c r="AA22" s="54"/>
      <c r="AB22" s="54"/>
      <c r="AC22" s="54"/>
    </row>
    <row r="23" spans="4:56" ht="14.5" customHeight="1" thickTop="1" thickBot="1" x14ac:dyDescent="0.4">
      <c r="D23" s="3" t="s">
        <v>66</v>
      </c>
      <c r="E23" s="3" t="s">
        <v>67</v>
      </c>
      <c r="F23" s="3" t="s">
        <v>68</v>
      </c>
      <c r="G23" s="3" t="s">
        <v>69</v>
      </c>
      <c r="H23" s="3" t="s">
        <v>70</v>
      </c>
      <c r="I23" s="3" t="s">
        <v>71</v>
      </c>
      <c r="J23" s="3" t="s">
        <v>72</v>
      </c>
      <c r="K23" s="3" t="s">
        <v>73</v>
      </c>
      <c r="L23" s="54"/>
      <c r="M23" s="54"/>
      <c r="N23" s="104">
        <f>annill_max!C12</f>
        <v>4685.5140845070428</v>
      </c>
      <c r="X23" s="54"/>
      <c r="Y23" s="2"/>
      <c r="Z23" s="54"/>
      <c r="AA23" s="54"/>
      <c r="AB23" s="54"/>
      <c r="AC23" s="54"/>
    </row>
    <row r="24" spans="4:56" ht="14.5" customHeight="1" thickTop="1" x14ac:dyDescent="0.35">
      <c r="D24" s="65" t="s">
        <v>6</v>
      </c>
      <c r="E24" s="65" t="s">
        <v>108</v>
      </c>
      <c r="F24" s="1">
        <v>0.24108499999999999</v>
      </c>
      <c r="G24" s="1">
        <v>0.48614499999999999</v>
      </c>
      <c r="H24" s="1">
        <v>0.91906900000000002</v>
      </c>
      <c r="I24" s="1">
        <v>1.488945</v>
      </c>
      <c r="J24" s="1">
        <v>1.9665280000000001</v>
      </c>
      <c r="K24" s="1">
        <v>2.1623809999999999</v>
      </c>
      <c r="L24" s="54"/>
      <c r="M24" s="54"/>
      <c r="N24" s="54"/>
      <c r="X24" s="54"/>
      <c r="Y24" s="2"/>
      <c r="Z24" s="54"/>
      <c r="AA24" s="54"/>
      <c r="AB24" s="54"/>
      <c r="AC24" s="54"/>
    </row>
    <row r="25" spans="4:56" ht="14.5" customHeight="1" x14ac:dyDescent="0.35">
      <c r="D25" s="65" t="s">
        <v>0</v>
      </c>
      <c r="E25" s="65" t="s">
        <v>109</v>
      </c>
      <c r="F25" s="1">
        <v>0.43258999999999997</v>
      </c>
      <c r="G25" s="1">
        <v>0.77009899999999998</v>
      </c>
      <c r="H25" s="1">
        <v>1.2162839999999999</v>
      </c>
      <c r="I25" s="1">
        <v>1.6455679999999999</v>
      </c>
      <c r="J25" s="1">
        <v>1.944321</v>
      </c>
      <c r="K25" s="1">
        <v>2.0617169999999998</v>
      </c>
      <c r="O25" t="s">
        <v>66</v>
      </c>
      <c r="P25" t="s">
        <v>67</v>
      </c>
      <c r="Q25" t="s">
        <v>68</v>
      </c>
      <c r="R25" t="s">
        <v>69</v>
      </c>
      <c r="S25" t="s">
        <v>70</v>
      </c>
      <c r="T25" t="s">
        <v>71</v>
      </c>
      <c r="U25" t="s">
        <v>72</v>
      </c>
      <c r="V25" t="s">
        <v>73</v>
      </c>
    </row>
    <row r="26" spans="4:56" ht="14.5" customHeight="1" x14ac:dyDescent="0.35">
      <c r="D26" s="65" t="s">
        <v>4</v>
      </c>
      <c r="E26" s="65" t="s">
        <v>110</v>
      </c>
      <c r="F26" s="1">
        <v>9.5626000000000003E-2</v>
      </c>
      <c r="G26" s="1">
        <v>0.27651700000000001</v>
      </c>
      <c r="H26" s="1">
        <v>0.74185199999999996</v>
      </c>
      <c r="I26" s="1">
        <v>1.5381899999999999</v>
      </c>
      <c r="J26" s="1">
        <v>2.0490029999999999</v>
      </c>
      <c r="K26" s="1">
        <v>2.219071</v>
      </c>
      <c r="L26" s="59"/>
      <c r="M26" s="59"/>
      <c r="N26">
        <v>2.29</v>
      </c>
      <c r="O26" t="s">
        <v>6</v>
      </c>
      <c r="P26" t="s">
        <v>108</v>
      </c>
      <c r="Q26" s="58">
        <f>F24/$N26</f>
        <v>0.10527729257641921</v>
      </c>
      <c r="R26" s="58">
        <f t="shared" ref="R26:V26" si="10">G24/$N26</f>
        <v>0.21229039301310043</v>
      </c>
      <c r="S26" s="58">
        <f t="shared" si="10"/>
        <v>0.40134017467248911</v>
      </c>
      <c r="T26" s="58">
        <f t="shared" si="10"/>
        <v>0.65019432314410475</v>
      </c>
      <c r="U26" s="58">
        <f t="shared" si="10"/>
        <v>0.85874585152838434</v>
      </c>
      <c r="V26" s="58">
        <f t="shared" si="10"/>
        <v>0.94427117903930124</v>
      </c>
      <c r="X26" s="59"/>
      <c r="Y26" s="59"/>
      <c r="Z26" s="59"/>
      <c r="AA26" s="59"/>
      <c r="AB26" s="59"/>
      <c r="AC26" s="59"/>
    </row>
    <row r="27" spans="4:56" ht="14.5" customHeight="1" x14ac:dyDescent="0.35">
      <c r="D27" s="65" t="s">
        <v>4</v>
      </c>
      <c r="E27" s="65" t="s">
        <v>111</v>
      </c>
      <c r="F27" s="1">
        <v>0.40517799999999998</v>
      </c>
      <c r="G27" s="1">
        <v>0.55949599999999999</v>
      </c>
      <c r="H27" s="1">
        <v>0.83970599999999995</v>
      </c>
      <c r="I27" s="1">
        <v>1.3645670000000001</v>
      </c>
      <c r="J27" s="1">
        <v>1.963632</v>
      </c>
      <c r="K27" s="1">
        <v>2.1636320000000002</v>
      </c>
      <c r="N27">
        <v>2.23</v>
      </c>
      <c r="O27" t="s">
        <v>0</v>
      </c>
      <c r="P27" t="s">
        <v>109</v>
      </c>
      <c r="Q27" s="58">
        <f t="shared" ref="Q27:Q29" si="11">F25/$N27</f>
        <v>0.19398654708520177</v>
      </c>
      <c r="R27" s="58">
        <f t="shared" ref="R27:R29" si="12">G25/$N27</f>
        <v>0.3453358744394619</v>
      </c>
      <c r="S27" s="58">
        <f t="shared" ref="S27:S29" si="13">H25/$N27</f>
        <v>0.54541883408071745</v>
      </c>
      <c r="T27" s="58">
        <f t="shared" ref="T27:T29" si="14">I25/$N27</f>
        <v>0.73792286995515688</v>
      </c>
      <c r="U27" s="58">
        <f t="shared" ref="U27:U29" si="15">J25/$N27</f>
        <v>0.87189282511210764</v>
      </c>
      <c r="V27" s="58">
        <f t="shared" ref="V27:V29" si="16">K25/$N27</f>
        <v>0.92453677130044831</v>
      </c>
    </row>
    <row r="28" spans="4:56" ht="14.5" customHeight="1" x14ac:dyDescent="0.35">
      <c r="D28" s="59"/>
      <c r="E28" s="59"/>
      <c r="F28" s="59"/>
      <c r="G28" s="59"/>
      <c r="H28" s="59"/>
      <c r="I28" s="59"/>
      <c r="J28" s="59"/>
      <c r="K28" s="59"/>
      <c r="N28">
        <v>2.23</v>
      </c>
      <c r="O28" t="s">
        <v>4</v>
      </c>
      <c r="P28" t="s">
        <v>110</v>
      </c>
      <c r="Q28" s="58">
        <f t="shared" si="11"/>
        <v>4.2881614349775783E-2</v>
      </c>
      <c r="R28" s="58">
        <f t="shared" si="12"/>
        <v>0.12399865470852019</v>
      </c>
      <c r="S28" s="58">
        <f t="shared" si="13"/>
        <v>0.3326690582959641</v>
      </c>
      <c r="T28" s="58">
        <f t="shared" si="14"/>
        <v>0.68977130044843049</v>
      </c>
      <c r="U28" s="58">
        <f t="shared" si="15"/>
        <v>0.91883542600896861</v>
      </c>
      <c r="V28" s="58">
        <f t="shared" si="16"/>
        <v>0.99509910313901351</v>
      </c>
      <c r="AI28" s="54"/>
      <c r="AL28" s="54"/>
      <c r="AO28" s="54"/>
      <c r="AR28" s="54"/>
      <c r="AU28" s="54"/>
      <c r="AX28" s="54"/>
      <c r="BA28" s="54"/>
      <c r="BD28" s="54"/>
    </row>
    <row r="29" spans="4:56" ht="14.5" customHeight="1" x14ac:dyDescent="0.35">
      <c r="D29" s="131" t="s">
        <v>103</v>
      </c>
      <c r="E29" s="131"/>
      <c r="F29" s="131"/>
      <c r="G29" s="131"/>
      <c r="H29" s="131"/>
      <c r="I29" s="131"/>
      <c r="J29" s="131"/>
      <c r="K29" s="131"/>
      <c r="N29">
        <v>2.2799999999999998</v>
      </c>
      <c r="O29" t="s">
        <v>4</v>
      </c>
      <c r="P29" t="s">
        <v>111</v>
      </c>
      <c r="Q29" s="58">
        <f t="shared" si="11"/>
        <v>0.17770964912280701</v>
      </c>
      <c r="R29" s="58">
        <f t="shared" si="12"/>
        <v>0.24539298245614036</v>
      </c>
      <c r="S29" s="58">
        <f t="shared" si="13"/>
        <v>0.36829210526315792</v>
      </c>
      <c r="T29" s="58">
        <f t="shared" si="14"/>
        <v>0.59849429824561418</v>
      </c>
      <c r="U29" s="58">
        <f t="shared" si="15"/>
        <v>0.86124210526315803</v>
      </c>
      <c r="V29" s="58">
        <f t="shared" si="16"/>
        <v>0.94896140350877212</v>
      </c>
      <c r="AI29" s="54"/>
      <c r="AL29" s="54"/>
      <c r="AO29" s="54"/>
      <c r="AR29" s="54"/>
      <c r="AU29" s="54"/>
      <c r="AX29" s="54"/>
      <c r="BA29" s="54"/>
      <c r="BD29" s="54"/>
    </row>
    <row r="30" spans="4:56" ht="14.5" customHeight="1" x14ac:dyDescent="0.35">
      <c r="D30" s="131"/>
      <c r="E30" s="131"/>
      <c r="F30" s="131"/>
      <c r="G30" s="131"/>
      <c r="H30" s="131"/>
      <c r="I30" s="131"/>
      <c r="J30" s="131"/>
      <c r="K30" s="131"/>
      <c r="L30" s="3"/>
      <c r="M30" s="3"/>
      <c r="N30" s="3"/>
      <c r="R30" s="3"/>
      <c r="X30" s="3"/>
      <c r="Y30" s="3"/>
      <c r="Z30" s="3"/>
      <c r="AA30" s="3"/>
      <c r="AB30" s="3"/>
      <c r="AC30" s="3"/>
      <c r="AI30" s="54"/>
      <c r="AL30" s="54"/>
      <c r="AO30" s="54"/>
      <c r="AR30" s="54"/>
      <c r="AU30" s="54"/>
      <c r="AX30" s="54"/>
      <c r="BA30" s="54"/>
      <c r="BD30" s="54"/>
    </row>
    <row r="31" spans="4:56" ht="14.5" customHeight="1" x14ac:dyDescent="0.35">
      <c r="D31" s="3" t="s">
        <v>66</v>
      </c>
      <c r="E31" s="3" t="s">
        <v>67</v>
      </c>
      <c r="F31" s="3" t="s">
        <v>68</v>
      </c>
      <c r="G31" s="3" t="s">
        <v>69</v>
      </c>
      <c r="H31" s="3" t="s">
        <v>70</v>
      </c>
      <c r="I31" s="3" t="s">
        <v>71</v>
      </c>
      <c r="J31" s="3" t="s">
        <v>72</v>
      </c>
      <c r="K31" s="3" t="s">
        <v>73</v>
      </c>
      <c r="L31" s="54"/>
      <c r="M31" s="54"/>
      <c r="N31" s="54"/>
      <c r="P31">
        <v>0.10527729257641921</v>
      </c>
      <c r="X31" s="54"/>
      <c r="Y31" s="54"/>
      <c r="Z31" s="54"/>
      <c r="AA31" s="54"/>
      <c r="AB31" s="54"/>
      <c r="AC31" s="54"/>
      <c r="AI31" s="54"/>
      <c r="AL31" s="54"/>
      <c r="AO31" s="54"/>
      <c r="AR31" s="54"/>
      <c r="AU31" s="54"/>
      <c r="AX31" s="54"/>
      <c r="BA31" s="54"/>
      <c r="BD31" s="54"/>
    </row>
    <row r="32" spans="4:56" ht="14.5" customHeight="1" x14ac:dyDescent="0.35">
      <c r="D32" s="65" t="s">
        <v>6</v>
      </c>
      <c r="E32" s="65" t="s">
        <v>108</v>
      </c>
      <c r="F32" s="1">
        <v>1.0016689999999999</v>
      </c>
      <c r="G32" s="1">
        <v>3.505843</v>
      </c>
      <c r="H32" s="1">
        <v>8.8480799999999995</v>
      </c>
      <c r="I32" s="1">
        <v>24.040067000000001</v>
      </c>
      <c r="J32" s="1">
        <v>36.060099999999998</v>
      </c>
      <c r="K32" s="1">
        <v>41.402337000000003</v>
      </c>
      <c r="L32" s="54"/>
      <c r="M32" s="54"/>
      <c r="N32" s="54"/>
      <c r="P32">
        <v>0.19398654708520177</v>
      </c>
      <c r="X32" s="54"/>
      <c r="Y32" s="54"/>
      <c r="Z32" s="54"/>
      <c r="AA32" s="54"/>
      <c r="AB32" s="54"/>
      <c r="AC32" s="54"/>
      <c r="AI32" s="54"/>
      <c r="AL32" s="54"/>
      <c r="AO32" s="54"/>
      <c r="AR32" s="54"/>
      <c r="AU32" s="54"/>
      <c r="AX32" s="54"/>
      <c r="BA32" s="54"/>
      <c r="BD32" s="54"/>
    </row>
    <row r="33" spans="4:56" ht="14.5" customHeight="1" x14ac:dyDescent="0.35">
      <c r="D33" s="65" t="s">
        <v>0</v>
      </c>
      <c r="E33" s="65" t="s">
        <v>109</v>
      </c>
      <c r="F33" s="1">
        <v>4.5161290000000003</v>
      </c>
      <c r="G33" s="1">
        <v>12.096774</v>
      </c>
      <c r="H33" s="1">
        <v>20.483871000000001</v>
      </c>
      <c r="I33" s="1">
        <v>27.741935000000002</v>
      </c>
      <c r="J33" s="1">
        <v>33.709676999999999</v>
      </c>
      <c r="K33" s="1">
        <v>35.483871000000001</v>
      </c>
      <c r="L33" s="54"/>
      <c r="M33" s="54"/>
      <c r="N33" s="54"/>
      <c r="P33">
        <v>4.2881614349775783E-2</v>
      </c>
      <c r="X33" s="54"/>
      <c r="Y33" s="54"/>
      <c r="Z33" s="54"/>
      <c r="AA33" s="54"/>
      <c r="AB33" s="54"/>
      <c r="AC33" s="54"/>
      <c r="AI33" s="54"/>
      <c r="AL33" s="54"/>
      <c r="AO33" s="54"/>
      <c r="AR33" s="54"/>
      <c r="AU33" s="54"/>
      <c r="AX33" s="54"/>
      <c r="BA33" s="54"/>
      <c r="BD33" s="54"/>
    </row>
    <row r="34" spans="4:56" ht="14.5" customHeight="1" x14ac:dyDescent="0.35">
      <c r="D34" s="65" t="s">
        <v>4</v>
      </c>
      <c r="E34" s="65" t="s">
        <v>110</v>
      </c>
      <c r="F34" s="1">
        <v>0</v>
      </c>
      <c r="G34" s="1">
        <v>0.66778000000000004</v>
      </c>
      <c r="H34" s="1">
        <v>5.6761270000000001</v>
      </c>
      <c r="I34" s="1">
        <v>23.873121999999999</v>
      </c>
      <c r="J34" s="1">
        <v>37.395659000000002</v>
      </c>
      <c r="K34" s="1">
        <v>42.570951999999998</v>
      </c>
      <c r="L34" s="54"/>
      <c r="M34" s="54"/>
      <c r="N34" s="54"/>
      <c r="O34" s="54"/>
      <c r="P34" s="54">
        <v>0.17770964912280701</v>
      </c>
      <c r="X34" s="54"/>
      <c r="Y34" s="54"/>
      <c r="Z34" s="54"/>
      <c r="AA34" s="54"/>
      <c r="AB34" s="54"/>
      <c r="AC34" s="54"/>
      <c r="AI34" s="54"/>
      <c r="AL34" s="54"/>
      <c r="AO34" s="54"/>
      <c r="AR34" s="54"/>
      <c r="AU34" s="54"/>
      <c r="AX34" s="54"/>
      <c r="BA34" s="54"/>
      <c r="BD34" s="54"/>
    </row>
    <row r="35" spans="4:56" ht="14.5" customHeight="1" x14ac:dyDescent="0.35">
      <c r="D35" s="65" t="s">
        <v>4</v>
      </c>
      <c r="E35" s="65" t="s">
        <v>111</v>
      </c>
      <c r="F35" s="1">
        <v>2.7419349999999998</v>
      </c>
      <c r="G35" s="1">
        <v>4.5161290000000003</v>
      </c>
      <c r="H35" s="1">
        <v>10.967741999999999</v>
      </c>
      <c r="I35" s="1">
        <v>22.419354999999999</v>
      </c>
      <c r="J35" s="1">
        <v>34.838709999999999</v>
      </c>
      <c r="K35" s="1">
        <v>38.548386999999998</v>
      </c>
      <c r="L35" s="54"/>
      <c r="M35" s="54"/>
      <c r="N35" s="54"/>
      <c r="P35">
        <v>0.21229039301310043</v>
      </c>
      <c r="X35" s="54"/>
      <c r="Y35" s="54"/>
      <c r="Z35" s="54"/>
      <c r="AA35" s="54"/>
      <c r="AB35" s="54"/>
      <c r="AC35" s="54"/>
      <c r="AI35" s="54"/>
      <c r="AL35" s="54"/>
      <c r="AO35" s="54"/>
      <c r="AR35" s="54"/>
      <c r="AU35" s="54"/>
      <c r="AX35" s="54"/>
      <c r="BA35" s="54"/>
      <c r="BD35" s="54"/>
    </row>
    <row r="36" spans="4:56" ht="14.5" customHeight="1" x14ac:dyDescent="0.35">
      <c r="F36" s="54"/>
      <c r="G36" s="54"/>
      <c r="H36" s="54"/>
      <c r="I36" s="54"/>
      <c r="J36" s="54"/>
      <c r="K36" s="54"/>
      <c r="L36" s="54"/>
      <c r="M36" s="54"/>
      <c r="N36" s="54"/>
      <c r="O36" s="59"/>
      <c r="P36">
        <v>0.3453358744394619</v>
      </c>
      <c r="R36" s="59"/>
      <c r="S36" s="59"/>
      <c r="X36" s="54"/>
      <c r="Y36" s="54"/>
      <c r="Z36" s="54"/>
      <c r="AA36" s="54"/>
      <c r="AB36" s="54"/>
      <c r="AC36" s="54"/>
      <c r="AI36" s="54"/>
      <c r="AL36" s="54"/>
      <c r="AO36" s="54"/>
      <c r="AR36" s="54"/>
      <c r="AU36" s="54"/>
      <c r="AX36" s="54"/>
      <c r="BA36" s="54"/>
      <c r="BD36" s="54"/>
    </row>
    <row r="37" spans="4:56" ht="14.5" customHeight="1" x14ac:dyDescent="0.35">
      <c r="D37" s="3"/>
      <c r="L37" s="54"/>
      <c r="M37" s="54"/>
      <c r="N37" s="54"/>
      <c r="P37">
        <v>0.12399865470852019</v>
      </c>
      <c r="X37" s="54"/>
      <c r="Y37" s="54"/>
      <c r="Z37" s="54"/>
      <c r="AA37" s="54"/>
      <c r="AB37" s="54"/>
      <c r="AC37" s="54"/>
      <c r="AI37" s="54"/>
      <c r="AL37" s="54"/>
      <c r="AO37" s="54"/>
      <c r="AR37" s="54"/>
      <c r="AU37" s="54"/>
      <c r="AX37" s="54"/>
      <c r="BA37" s="54"/>
      <c r="BD37" s="54"/>
    </row>
    <row r="38" spans="4:56" ht="14.5" customHeight="1" x14ac:dyDescent="0.35">
      <c r="D38" s="62"/>
      <c r="E38" s="62"/>
      <c r="F38" s="62"/>
      <c r="G38" s="63"/>
      <c r="H38" s="63"/>
      <c r="I38" s="63"/>
      <c r="J38" s="63"/>
      <c r="K38" s="63"/>
      <c r="L38" s="54"/>
      <c r="M38" s="54"/>
      <c r="N38" s="54"/>
      <c r="P38">
        <v>0.24539298245614036</v>
      </c>
      <c r="U38" s="54"/>
      <c r="V38" s="54"/>
      <c r="W38" s="54"/>
      <c r="X38" s="54"/>
      <c r="Y38" s="54"/>
      <c r="Z38" s="54"/>
      <c r="AA38" s="54"/>
      <c r="AB38" s="54"/>
      <c r="AC38" s="54"/>
      <c r="AI38" s="54"/>
      <c r="AL38" s="54"/>
      <c r="AO38" s="54"/>
      <c r="AR38" s="54"/>
      <c r="AU38" s="54"/>
      <c r="AX38" s="54"/>
      <c r="BA38" s="54"/>
      <c r="BD38" s="54"/>
    </row>
    <row r="39" spans="4:56" ht="14.5" customHeight="1" x14ac:dyDescent="0.35">
      <c r="D39" s="65"/>
      <c r="E39" s="65"/>
      <c r="F39" s="54"/>
      <c r="G39" s="54"/>
      <c r="H39" s="54"/>
      <c r="I39" s="54"/>
      <c r="J39" s="54"/>
      <c r="K39" s="54"/>
      <c r="P39" s="54">
        <v>0.40134017467248911</v>
      </c>
      <c r="T39" s="1"/>
      <c r="U39" s="1"/>
      <c r="V39" s="1"/>
      <c r="W39" s="1"/>
      <c r="X39" s="1"/>
      <c r="Y39" s="1"/>
      <c r="Z39" s="1"/>
      <c r="AI39" s="54"/>
      <c r="AL39" s="54"/>
      <c r="AO39" s="54"/>
      <c r="AR39" s="54"/>
      <c r="AU39" s="54"/>
      <c r="AX39" s="54"/>
      <c r="BA39" s="54"/>
      <c r="BD39" s="54"/>
    </row>
    <row r="40" spans="4:56" ht="14.5" customHeight="1" x14ac:dyDescent="0.35">
      <c r="D40" s="65"/>
      <c r="E40" s="65"/>
      <c r="F40" s="54"/>
      <c r="G40" s="54"/>
      <c r="H40" s="54"/>
      <c r="I40" s="54"/>
      <c r="J40" s="54"/>
      <c r="K40" s="54"/>
      <c r="O40" s="3"/>
      <c r="P40" s="54">
        <v>0.54541883408071745</v>
      </c>
      <c r="R40" s="3"/>
      <c r="S40" s="3"/>
      <c r="AI40" s="54"/>
      <c r="AL40" s="54"/>
      <c r="AO40" s="54"/>
      <c r="AR40" s="54"/>
      <c r="AU40" s="54"/>
      <c r="AX40" s="54"/>
      <c r="BA40" s="54"/>
      <c r="BD40" s="54"/>
    </row>
    <row r="41" spans="4:56" x14ac:dyDescent="0.35">
      <c r="D41" s="65"/>
      <c r="E41" s="65"/>
      <c r="F41" s="54"/>
      <c r="G41" s="54"/>
      <c r="H41" s="54"/>
      <c r="I41" s="54"/>
      <c r="J41" s="54"/>
      <c r="K41" s="54"/>
      <c r="L41" s="3"/>
      <c r="M41" s="3"/>
      <c r="N41" s="3"/>
      <c r="O41" s="54"/>
      <c r="P41">
        <v>0.3326690582959641</v>
      </c>
      <c r="R41" s="54"/>
      <c r="S41" s="54"/>
      <c r="T41" s="3"/>
      <c r="U41" s="3"/>
      <c r="V41" s="3"/>
      <c r="W41" s="3"/>
      <c r="X41" s="3"/>
      <c r="Y41" s="3"/>
      <c r="Z41" s="3"/>
      <c r="AA41" s="3"/>
      <c r="AB41" s="3"/>
      <c r="AC41" s="3"/>
      <c r="AI41" s="54"/>
      <c r="AL41" s="54"/>
      <c r="AO41" s="54"/>
      <c r="AR41" s="54"/>
      <c r="AU41" s="54"/>
      <c r="AX41" s="54"/>
      <c r="BA41" s="54"/>
      <c r="BD41" s="54"/>
    </row>
    <row r="42" spans="4:56" x14ac:dyDescent="0.35">
      <c r="D42" s="65"/>
      <c r="E42" s="65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>
        <v>0.36829210526315792</v>
      </c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I42" s="54"/>
      <c r="AL42" s="54"/>
      <c r="AO42" s="54"/>
      <c r="AR42" s="54"/>
      <c r="AU42" s="54"/>
      <c r="AX42" s="54"/>
      <c r="BA42" s="54"/>
      <c r="BD42" s="54"/>
    </row>
    <row r="43" spans="4:56" x14ac:dyDescent="0.35">
      <c r="L43" s="54"/>
      <c r="M43" s="54"/>
      <c r="N43" s="54"/>
      <c r="O43" s="54"/>
      <c r="P43">
        <v>0.65019432314410475</v>
      </c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I43" s="54"/>
      <c r="AL43" s="54"/>
      <c r="AO43" s="54"/>
      <c r="AR43" s="54"/>
      <c r="AU43" s="54"/>
      <c r="AX43" s="54"/>
      <c r="BA43" s="54"/>
      <c r="BD43" s="54"/>
    </row>
    <row r="44" spans="4:56" x14ac:dyDescent="0.35">
      <c r="L44" s="54"/>
      <c r="M44" s="54"/>
      <c r="N44" s="54"/>
      <c r="O44" s="54"/>
      <c r="P44">
        <v>0.73792286995515688</v>
      </c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I44" s="54"/>
      <c r="AL44" s="54"/>
      <c r="AO44" s="54"/>
      <c r="AR44" s="54"/>
      <c r="AU44" s="54"/>
      <c r="AX44" s="54"/>
      <c r="BA44" s="54"/>
      <c r="BD44" s="54"/>
    </row>
    <row r="45" spans="4:56" x14ac:dyDescent="0.35">
      <c r="L45" s="54"/>
      <c r="M45" s="54"/>
      <c r="N45" s="54"/>
      <c r="O45" s="54"/>
      <c r="P45" s="54">
        <v>0.68977130044843049</v>
      </c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I45" s="54"/>
      <c r="AL45" s="54"/>
      <c r="AO45" s="54"/>
      <c r="AR45" s="54"/>
      <c r="AU45" s="54"/>
      <c r="AX45" s="54"/>
      <c r="BA45" s="54"/>
      <c r="BD45" s="54"/>
    </row>
    <row r="46" spans="4:56" x14ac:dyDescent="0.35"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>
        <v>0.59849429824561418</v>
      </c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I46" s="54"/>
      <c r="AL46" s="54"/>
      <c r="AO46" s="54"/>
      <c r="AR46" s="54"/>
      <c r="AU46" s="54"/>
      <c r="AX46" s="54"/>
      <c r="BA46" s="54"/>
      <c r="BD46" s="54"/>
    </row>
    <row r="47" spans="4:56" x14ac:dyDescent="0.35">
      <c r="F47" s="54"/>
      <c r="G47" s="54"/>
      <c r="H47" s="54"/>
      <c r="I47" s="54"/>
      <c r="J47" s="54"/>
      <c r="K47" s="54"/>
      <c r="L47" s="54"/>
      <c r="M47" s="54"/>
      <c r="N47" s="54"/>
      <c r="O47" s="54"/>
      <c r="P47">
        <v>0.85874585152838434</v>
      </c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I47" s="54"/>
      <c r="AL47" s="54"/>
      <c r="AO47" s="54"/>
      <c r="AR47" s="54"/>
      <c r="AU47" s="54"/>
      <c r="AX47" s="54"/>
      <c r="BA47" s="54"/>
      <c r="BD47" s="54"/>
    </row>
    <row r="48" spans="4:56" x14ac:dyDescent="0.35">
      <c r="F48" s="54"/>
      <c r="G48" s="54"/>
      <c r="H48" s="54"/>
      <c r="I48" s="54"/>
      <c r="J48" s="54"/>
      <c r="K48" s="54"/>
      <c r="L48" s="54"/>
      <c r="M48" s="54"/>
      <c r="N48" s="54"/>
      <c r="O48" s="54"/>
      <c r="P48">
        <v>0.87189282511210764</v>
      </c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I48" s="54"/>
      <c r="AL48" s="54"/>
      <c r="AO48" s="54"/>
      <c r="AR48" s="54"/>
      <c r="AU48" s="54"/>
      <c r="AX48" s="54"/>
      <c r="BA48" s="54"/>
      <c r="BD48" s="54"/>
    </row>
    <row r="49" spans="4:56" ht="14.5" customHeight="1" x14ac:dyDescent="0.35">
      <c r="F49" s="54"/>
      <c r="G49" s="54"/>
      <c r="H49" s="54"/>
      <c r="I49" s="54"/>
      <c r="J49" s="54"/>
      <c r="K49" s="54"/>
      <c r="L49" s="54"/>
      <c r="M49" s="54"/>
      <c r="N49" s="54"/>
      <c r="O49" s="54"/>
      <c r="P49">
        <v>0.91883542600896861</v>
      </c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I49" s="54"/>
      <c r="AL49" s="54"/>
      <c r="AO49" s="54"/>
      <c r="AR49" s="54"/>
      <c r="AU49" s="54"/>
      <c r="AX49" s="54"/>
      <c r="BA49" s="54"/>
      <c r="BD49" s="54"/>
    </row>
    <row r="50" spans="4:56" ht="14.5" customHeight="1" x14ac:dyDescent="0.35">
      <c r="F50" s="54"/>
      <c r="G50" s="54"/>
      <c r="H50" s="54"/>
      <c r="I50" s="54"/>
      <c r="J50" s="54"/>
      <c r="K50" s="54"/>
      <c r="L50" s="54"/>
      <c r="M50" s="54"/>
      <c r="N50" s="54"/>
      <c r="O50" s="54"/>
      <c r="P50">
        <v>0.86124210526315803</v>
      </c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2"/>
      <c r="AI50" s="54"/>
      <c r="AL50" s="54"/>
      <c r="AO50" s="54"/>
      <c r="AR50" s="54"/>
      <c r="AU50" s="54"/>
      <c r="AX50" s="54"/>
      <c r="BA50" s="54"/>
      <c r="BD50" s="54"/>
    </row>
    <row r="51" spans="4:56" x14ac:dyDescent="0.35">
      <c r="P51">
        <v>0.94427117903930124</v>
      </c>
      <c r="AI51" s="54"/>
      <c r="AL51" s="54"/>
      <c r="AO51" s="54"/>
      <c r="AR51" s="54"/>
      <c r="AU51" s="54"/>
      <c r="AX51" s="54"/>
      <c r="BA51" s="54"/>
      <c r="BD51" s="54"/>
    </row>
    <row r="52" spans="4:56" x14ac:dyDescent="0.35">
      <c r="L52" s="63"/>
      <c r="M52" s="63"/>
      <c r="N52" s="63"/>
      <c r="O52" s="63"/>
      <c r="P52">
        <v>0.92453677130044831</v>
      </c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</row>
    <row r="53" spans="4:56" x14ac:dyDescent="0.35">
      <c r="L53" s="54"/>
      <c r="M53" s="54"/>
      <c r="N53" s="54"/>
      <c r="O53" s="54"/>
      <c r="P53">
        <v>0.99509910313901351</v>
      </c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</row>
    <row r="54" spans="4:56" x14ac:dyDescent="0.35">
      <c r="L54" s="54"/>
      <c r="M54" s="54"/>
      <c r="N54" s="54"/>
      <c r="O54" s="54"/>
      <c r="P54">
        <v>0.94896140350877212</v>
      </c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</row>
    <row r="55" spans="4:56" x14ac:dyDescent="0.35"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</row>
    <row r="56" spans="4:56" x14ac:dyDescent="0.35"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</row>
    <row r="57" spans="4:56" x14ac:dyDescent="0.35">
      <c r="D57" s="60"/>
      <c r="E57" s="60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</row>
    <row r="58" spans="4:56" x14ac:dyDescent="0.35">
      <c r="D58" s="60"/>
      <c r="E58" s="60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</row>
    <row r="59" spans="4:56" x14ac:dyDescent="0.35">
      <c r="D59" s="60"/>
      <c r="E59" s="60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</row>
    <row r="60" spans="4:56" x14ac:dyDescent="0.35">
      <c r="D60" s="60"/>
      <c r="E60" s="60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</row>
  </sheetData>
  <mergeCells count="10">
    <mergeCell ref="AF1:AM2"/>
    <mergeCell ref="AF3:AM4"/>
    <mergeCell ref="D29:K30"/>
    <mergeCell ref="D3:L4"/>
    <mergeCell ref="O1:V2"/>
    <mergeCell ref="O3:V4"/>
    <mergeCell ref="D11:G12"/>
    <mergeCell ref="D19:E20"/>
    <mergeCell ref="D21:F22"/>
    <mergeCell ref="D1:K2"/>
  </mergeCells>
  <conditionalFormatting sqref="F14:K17">
    <cfRule type="cellIs" dxfId="1" priority="3" operator="lessThan">
      <formula>50</formula>
    </cfRule>
  </conditionalFormatting>
  <conditionalFormatting sqref="F6:L6">
    <cfRule type="colorScale" priority="8">
      <colorScale>
        <cfvo type="num" val="0"/>
        <cfvo type="percent" val="50"/>
        <cfvo type="num" val="8743"/>
        <color rgb="FFF8696B"/>
        <color rgb="FFFCFCFF"/>
        <color rgb="FF63BE7B"/>
      </colorScale>
    </cfRule>
  </conditionalFormatting>
  <conditionalFormatting sqref="F7:L9">
    <cfRule type="colorScale" priority="7">
      <colorScale>
        <cfvo type="num" val="0"/>
        <cfvo type="percent" val="50"/>
        <cfvo type="num" val="3944"/>
        <color rgb="FFF8696B"/>
        <color rgb="FFFCFCFF"/>
        <color rgb="FF63BE7B"/>
      </colorScale>
    </cfRule>
  </conditionalFormatting>
  <conditionalFormatting sqref="L11:M11 M7 L13:M13 M9 X7:AC7 X9:AC9 W11:AC11 W13:AC13">
    <cfRule type="colorScale" priority="32">
      <colorScale>
        <cfvo type="min"/>
        <cfvo type="num" val="6276"/>
        <cfvo type="num" val="10679"/>
        <color rgb="FFC00000"/>
        <color theme="7" tint="0.79998168889431442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ignoredErrors>
    <ignoredError sqref="F7:G7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60C3FBFB-8B11-4BD7-A6FC-85C7D8DD2D80}">
            <x14:iconSet iconSet="3Symbols" custom="1">
              <x14:cfvo type="percent">
                <xm:f>0</xm:f>
              </x14:cfvo>
              <x14:cfvo type="num">
                <xm:f>50</xm:f>
              </x14:cfvo>
              <x14:cfvo type="num">
                <xm:f>80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F14:K17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96416-8866-4048-BF67-B3273217EE42}">
  <sheetPr codeName="Sheet6"/>
  <dimension ref="A1:BE74"/>
  <sheetViews>
    <sheetView topLeftCell="A19" zoomScale="85" zoomScaleNormal="85" workbookViewId="0">
      <selection activeCell="L50" sqref="L50"/>
    </sheetView>
  </sheetViews>
  <sheetFormatPr defaultRowHeight="14.5" x14ac:dyDescent="0.35"/>
  <cols>
    <col min="1" max="1" width="7.453125" customWidth="1"/>
    <col min="2" max="2" width="16.7265625" customWidth="1"/>
    <col min="3" max="3" width="2.54296875" customWidth="1"/>
    <col min="4" max="5" width="11.1796875" customWidth="1"/>
    <col min="6" max="12" width="8.54296875" customWidth="1"/>
    <col min="13" max="13" width="2.81640625" customWidth="1"/>
    <col min="14" max="14" width="12.54296875" customWidth="1"/>
    <col min="15" max="29" width="8.54296875" customWidth="1"/>
    <col min="30" max="30" width="10.81640625" bestFit="1" customWidth="1"/>
    <col min="31" max="31" width="12.453125" customWidth="1"/>
  </cols>
  <sheetData>
    <row r="1" spans="1:57" x14ac:dyDescent="0.35">
      <c r="A1" t="s">
        <v>124</v>
      </c>
      <c r="B1" s="2">
        <v>10364000</v>
      </c>
      <c r="D1" s="132" t="s">
        <v>100</v>
      </c>
      <c r="E1" s="132"/>
      <c r="F1" s="132"/>
      <c r="G1" s="132"/>
      <c r="H1" s="132"/>
      <c r="I1" s="132"/>
      <c r="J1" s="132"/>
      <c r="K1" s="132"/>
      <c r="O1" s="132"/>
      <c r="P1" s="132"/>
      <c r="Q1" s="132"/>
      <c r="R1" s="132"/>
      <c r="S1" s="132"/>
      <c r="T1" s="132"/>
      <c r="U1" s="132"/>
      <c r="V1" s="132"/>
      <c r="AF1" s="132"/>
      <c r="AG1" s="132"/>
      <c r="AH1" s="132"/>
      <c r="AI1" s="132"/>
      <c r="AJ1" s="132"/>
      <c r="AK1" s="132"/>
      <c r="AL1" s="132"/>
      <c r="AM1" s="132"/>
    </row>
    <row r="2" spans="1:57" x14ac:dyDescent="0.35">
      <c r="A2" t="s">
        <v>125</v>
      </c>
      <c r="B2" s="2">
        <v>10591000</v>
      </c>
      <c r="D2" s="132"/>
      <c r="E2" s="132"/>
      <c r="F2" s="132"/>
      <c r="G2" s="132"/>
      <c r="H2" s="132"/>
      <c r="I2" s="132"/>
      <c r="J2" s="132"/>
      <c r="K2" s="132"/>
      <c r="O2" s="132"/>
      <c r="P2" s="132"/>
      <c r="Q2" s="132"/>
      <c r="R2" s="132"/>
      <c r="S2" s="132"/>
      <c r="T2" s="132"/>
      <c r="U2" s="132"/>
      <c r="V2" s="132"/>
      <c r="AF2" s="132"/>
      <c r="AG2" s="132"/>
      <c r="AH2" s="132"/>
      <c r="AI2" s="132"/>
      <c r="AJ2" s="132"/>
      <c r="AK2" s="132"/>
      <c r="AL2" s="132"/>
      <c r="AM2" s="132"/>
    </row>
    <row r="3" spans="1:57" ht="14.5" customHeight="1" x14ac:dyDescent="0.35">
      <c r="A3" t="s">
        <v>126</v>
      </c>
      <c r="B3" s="2">
        <v>17726000</v>
      </c>
      <c r="D3" s="129" t="s">
        <v>137</v>
      </c>
      <c r="E3" s="129"/>
      <c r="F3" s="129"/>
      <c r="G3" s="129"/>
      <c r="H3" s="129"/>
      <c r="I3" s="129"/>
      <c r="J3" s="129"/>
      <c r="K3" s="129"/>
      <c r="L3" s="129"/>
      <c r="M3" s="59"/>
      <c r="O3" s="131" t="s">
        <v>106</v>
      </c>
      <c r="P3" s="131"/>
      <c r="Q3" s="131"/>
      <c r="R3" s="131"/>
      <c r="S3" s="131"/>
      <c r="T3" s="131"/>
      <c r="U3" s="131"/>
      <c r="V3" s="131"/>
      <c r="AF3" s="131"/>
      <c r="AG3" s="131"/>
      <c r="AH3" s="131"/>
      <c r="AI3" s="131"/>
      <c r="AJ3" s="131"/>
      <c r="AK3" s="131"/>
      <c r="AL3" s="131"/>
      <c r="AM3" s="131"/>
    </row>
    <row r="4" spans="1:57" ht="14.5" customHeight="1" x14ac:dyDescent="0.35">
      <c r="A4" t="s">
        <v>127</v>
      </c>
      <c r="B4" s="2">
        <v>17459000</v>
      </c>
      <c r="D4" s="129"/>
      <c r="E4" s="129"/>
      <c r="F4" s="129"/>
      <c r="G4" s="129"/>
      <c r="H4" s="129"/>
      <c r="I4" s="129"/>
      <c r="J4" s="129"/>
      <c r="K4" s="129"/>
      <c r="L4" s="129"/>
      <c r="M4" s="59"/>
      <c r="O4" s="131"/>
      <c r="P4" s="131"/>
      <c r="Q4" s="131"/>
      <c r="R4" s="131"/>
      <c r="S4" s="131"/>
      <c r="T4" s="131"/>
      <c r="U4" s="131"/>
      <c r="V4" s="131"/>
      <c r="AF4" s="131"/>
      <c r="AG4" s="131"/>
      <c r="AH4" s="131"/>
      <c r="AI4" s="131"/>
      <c r="AJ4" s="131"/>
      <c r="AK4" s="131"/>
      <c r="AL4" s="131"/>
      <c r="AM4" s="131"/>
    </row>
    <row r="5" spans="1:57" x14ac:dyDescent="0.35">
      <c r="A5" s="60" t="s">
        <v>115</v>
      </c>
      <c r="B5" s="2">
        <v>19382000</v>
      </c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/>
      <c r="M5" s="3"/>
      <c r="N5" s="3" t="s">
        <v>107</v>
      </c>
      <c r="O5" s="3" t="s">
        <v>66</v>
      </c>
      <c r="P5" s="3" t="s">
        <v>67</v>
      </c>
      <c r="Q5" s="3" t="s">
        <v>68</v>
      </c>
      <c r="R5" s="3" t="s">
        <v>69</v>
      </c>
      <c r="S5" s="3" t="s">
        <v>70</v>
      </c>
      <c r="T5" s="3" t="s">
        <v>71</v>
      </c>
      <c r="U5" s="3" t="s">
        <v>72</v>
      </c>
      <c r="V5" s="3" t="s">
        <v>73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</row>
    <row r="6" spans="1:57" x14ac:dyDescent="0.35">
      <c r="A6" s="60" t="s">
        <v>128</v>
      </c>
      <c r="B6" s="2">
        <v>15432000</v>
      </c>
      <c r="D6" s="60" t="s">
        <v>7</v>
      </c>
      <c r="E6" t="s">
        <v>109</v>
      </c>
      <c r="F6" s="55">
        <f>((Q6*179)/$N$6)/1000</f>
        <v>2475.2812903225808</v>
      </c>
      <c r="G6" s="55">
        <f t="shared" ref="G6:L7" si="0">((R6*179)/$N$6)/1000</f>
        <v>2622.6964516129033</v>
      </c>
      <c r="H6" s="55">
        <f t="shared" si="0"/>
        <v>2725.1017741935484</v>
      </c>
      <c r="I6" s="55">
        <f t="shared" si="0"/>
        <v>2803.717419354839</v>
      </c>
      <c r="J6" s="55">
        <f t="shared" si="0"/>
        <v>2846.7929032258066</v>
      </c>
      <c r="K6" s="55">
        <f t="shared" si="0"/>
        <v>2862.4409677419353</v>
      </c>
      <c r="L6" s="55">
        <f t="shared" si="0"/>
        <v>2992.1870967741934</v>
      </c>
      <c r="M6" s="55"/>
      <c r="N6">
        <v>620</v>
      </c>
      <c r="O6" s="60" t="s">
        <v>7</v>
      </c>
      <c r="P6" t="s">
        <v>109</v>
      </c>
      <c r="Q6" s="2">
        <v>8573600</v>
      </c>
      <c r="R6" s="2">
        <v>9084200</v>
      </c>
      <c r="S6" s="2">
        <v>9438900</v>
      </c>
      <c r="T6" s="2">
        <v>9711200</v>
      </c>
      <c r="U6" s="2">
        <v>9860400</v>
      </c>
      <c r="V6" s="2">
        <v>9914600</v>
      </c>
      <c r="W6" s="2">
        <v>10364000</v>
      </c>
      <c r="X6" s="55"/>
      <c r="Y6" s="55"/>
      <c r="Z6" s="55"/>
      <c r="AA6" s="55"/>
      <c r="AB6" s="55"/>
      <c r="AC6" s="55"/>
      <c r="AD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7" x14ac:dyDescent="0.35">
      <c r="A7" s="60"/>
      <c r="B7" s="2"/>
      <c r="D7" s="60" t="s">
        <v>7</v>
      </c>
      <c r="E7" t="s">
        <v>116</v>
      </c>
      <c r="F7" s="55">
        <f>((Q7*179)/$N$7)/1000</f>
        <v>2540.1832258064514</v>
      </c>
      <c r="G7" s="55">
        <f t="shared" si="0"/>
        <v>2672.0369354838708</v>
      </c>
      <c r="H7" s="55">
        <f t="shared" si="0"/>
        <v>2772.8254838709677</v>
      </c>
      <c r="I7" s="55">
        <f t="shared" si="0"/>
        <v>2857.2730645161291</v>
      </c>
      <c r="J7" s="55">
        <f t="shared" si="0"/>
        <v>2909.3274193548386</v>
      </c>
      <c r="K7" s="55">
        <f t="shared" si="0"/>
        <v>2934.1564516129033</v>
      </c>
      <c r="L7" s="55">
        <f t="shared" si="0"/>
        <v>3057.7241935483871</v>
      </c>
      <c r="M7" s="55"/>
      <c r="N7">
        <v>620</v>
      </c>
      <c r="O7" s="60" t="s">
        <v>7</v>
      </c>
      <c r="P7" t="s">
        <v>116</v>
      </c>
      <c r="Q7" s="2">
        <v>8798400</v>
      </c>
      <c r="R7" s="2">
        <v>9255100</v>
      </c>
      <c r="S7" s="2">
        <v>9604200</v>
      </c>
      <c r="T7" s="2">
        <v>9896700</v>
      </c>
      <c r="U7" s="2">
        <v>10077000</v>
      </c>
      <c r="V7" s="2">
        <v>10163000</v>
      </c>
      <c r="W7" s="2">
        <v>10591000</v>
      </c>
      <c r="X7" s="55"/>
      <c r="Y7" s="55"/>
      <c r="Z7" s="55"/>
      <c r="AA7" s="55"/>
      <c r="AB7" s="55"/>
      <c r="AC7" s="55"/>
      <c r="AD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7" x14ac:dyDescent="0.35">
      <c r="A8" s="60"/>
      <c r="B8" s="2"/>
      <c r="D8" s="60" t="s">
        <v>3</v>
      </c>
      <c r="E8" t="s">
        <v>118</v>
      </c>
      <c r="F8" s="55">
        <f>((Q8*179)/$N$8)/1000</f>
        <v>3743.1209677419356</v>
      </c>
      <c r="G8" s="55">
        <f t="shared" ref="G8:L8" si="1">((R8*179)/$N$8)/1000</f>
        <v>4050.308064516129</v>
      </c>
      <c r="H8" s="55">
        <f t="shared" si="1"/>
        <v>4366.7338709677424</v>
      </c>
      <c r="I8" s="55">
        <f t="shared" si="1"/>
        <v>4599.7225806451615</v>
      </c>
      <c r="J8" s="55">
        <f t="shared" si="1"/>
        <v>4706.5451612903225</v>
      </c>
      <c r="K8" s="55">
        <f t="shared" si="1"/>
        <v>4798.0661290322578</v>
      </c>
      <c r="L8" s="55">
        <f t="shared" si="1"/>
        <v>5117.6677419354837</v>
      </c>
      <c r="M8" s="55"/>
      <c r="N8">
        <v>620</v>
      </c>
      <c r="O8" s="60" t="s">
        <v>3</v>
      </c>
      <c r="P8" t="s">
        <v>118</v>
      </c>
      <c r="Q8" s="2">
        <v>12965000</v>
      </c>
      <c r="R8" s="2">
        <v>14029000</v>
      </c>
      <c r="S8" s="2">
        <v>15125000</v>
      </c>
      <c r="T8" s="2">
        <v>15932000</v>
      </c>
      <c r="U8" s="2">
        <v>16302000</v>
      </c>
      <c r="V8" s="2">
        <v>16619000</v>
      </c>
      <c r="W8" s="2">
        <v>17726000</v>
      </c>
      <c r="X8" s="55"/>
      <c r="Y8" s="55"/>
      <c r="Z8" s="55"/>
      <c r="AA8" s="55"/>
      <c r="AB8" s="55"/>
      <c r="AC8" s="55"/>
      <c r="AD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7" x14ac:dyDescent="0.35">
      <c r="A9" s="60"/>
      <c r="D9" s="60" t="s">
        <v>3</v>
      </c>
      <c r="E9" t="s">
        <v>111</v>
      </c>
      <c r="F9" s="55">
        <f>((Q9*179)/$N$9)/1000</f>
        <v>2660.0554838709677</v>
      </c>
      <c r="G9" s="55">
        <f t="shared" ref="G9:L11" si="2">((R9*179)/$N$6)/1000</f>
        <v>3025.3887096774192</v>
      </c>
      <c r="H9" s="55">
        <f t="shared" si="2"/>
        <v>3560.0790322580647</v>
      </c>
      <c r="I9" s="55">
        <f t="shared" si="2"/>
        <v>4296.866129032258</v>
      </c>
      <c r="J9" s="55">
        <f t="shared" si="2"/>
        <v>4570.2741935483873</v>
      </c>
      <c r="K9" s="55">
        <f t="shared" si="2"/>
        <v>4687.779032258064</v>
      </c>
      <c r="L9" s="55">
        <f t="shared" si="2"/>
        <v>5040.5822580645163</v>
      </c>
      <c r="M9" s="55"/>
      <c r="N9">
        <v>620</v>
      </c>
      <c r="O9" s="60" t="s">
        <v>3</v>
      </c>
      <c r="P9" t="s">
        <v>111</v>
      </c>
      <c r="Q9" s="2">
        <v>9213600</v>
      </c>
      <c r="R9" s="2">
        <v>10479000</v>
      </c>
      <c r="S9" s="2">
        <v>12331000</v>
      </c>
      <c r="T9" s="2">
        <v>14883000</v>
      </c>
      <c r="U9" s="2">
        <v>15830000</v>
      </c>
      <c r="V9" s="2">
        <v>16237000</v>
      </c>
      <c r="W9" s="2">
        <v>17459000</v>
      </c>
      <c r="X9" s="55"/>
      <c r="Y9" s="55"/>
      <c r="Z9" s="55"/>
      <c r="AA9" s="55"/>
      <c r="AB9" s="55"/>
      <c r="AC9" s="55"/>
      <c r="AD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7" x14ac:dyDescent="0.35">
      <c r="A10" s="60"/>
      <c r="D10" s="60" t="s">
        <v>4</v>
      </c>
      <c r="E10" t="s">
        <v>110</v>
      </c>
      <c r="F10" s="55">
        <f>((Q10*179)/$N$10)/1000</f>
        <v>2095.5252086811352</v>
      </c>
      <c r="G10" s="55">
        <f t="shared" si="2"/>
        <v>2491.9109677419356</v>
      </c>
      <c r="H10" s="55">
        <f t="shared" si="2"/>
        <v>3261.5532258064513</v>
      </c>
      <c r="I10" s="55">
        <f t="shared" si="2"/>
        <v>4483.0838709677419</v>
      </c>
      <c r="J10" s="55">
        <f t="shared" si="2"/>
        <v>5057.0387096774193</v>
      </c>
      <c r="K10" s="55">
        <f t="shared" si="2"/>
        <v>5198.7951612903225</v>
      </c>
      <c r="L10" s="55">
        <f t="shared" si="2"/>
        <v>5595.7709677419352</v>
      </c>
      <c r="M10" s="55"/>
      <c r="N10">
        <v>599</v>
      </c>
      <c r="O10" s="60" t="s">
        <v>4</v>
      </c>
      <c r="P10" t="s">
        <v>110</v>
      </c>
      <c r="Q10" s="2">
        <v>7012400</v>
      </c>
      <c r="R10" s="2">
        <v>8631200</v>
      </c>
      <c r="S10" s="2">
        <v>11297000</v>
      </c>
      <c r="T10" s="2">
        <v>15528000</v>
      </c>
      <c r="U10" s="2">
        <v>17516000</v>
      </c>
      <c r="V10" s="2">
        <v>18007000</v>
      </c>
      <c r="W10" s="2">
        <v>19382000</v>
      </c>
      <c r="X10" s="55"/>
      <c r="Y10" s="55"/>
      <c r="Z10" s="55"/>
      <c r="AA10" s="55"/>
      <c r="AB10" s="55"/>
      <c r="AC10" s="55"/>
      <c r="AD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7" x14ac:dyDescent="0.35">
      <c r="A11" s="60"/>
      <c r="D11" s="60" t="s">
        <v>6</v>
      </c>
      <c r="E11" t="s">
        <v>108</v>
      </c>
      <c r="F11" s="55">
        <f>((Q11*179)/$N$11)/1000</f>
        <v>2995.7846410684474</v>
      </c>
      <c r="G11" s="55">
        <f t="shared" si="2"/>
        <v>3342.9693548387099</v>
      </c>
      <c r="H11" s="55">
        <f t="shared" si="2"/>
        <v>3759.5774193548386</v>
      </c>
      <c r="I11" s="55">
        <f t="shared" si="2"/>
        <v>4024.6129032258063</v>
      </c>
      <c r="J11" s="55">
        <f t="shared" si="2"/>
        <v>4147.8919354838708</v>
      </c>
      <c r="K11" s="55">
        <f t="shared" si="2"/>
        <v>4184.2693548387097</v>
      </c>
      <c r="L11" s="55">
        <f t="shared" si="2"/>
        <v>4455.3677419354844</v>
      </c>
      <c r="M11" s="55"/>
      <c r="N11">
        <v>599</v>
      </c>
      <c r="O11" s="60" t="s">
        <v>6</v>
      </c>
      <c r="P11" t="s">
        <v>108</v>
      </c>
      <c r="Q11" s="2">
        <v>10025000</v>
      </c>
      <c r="R11" s="2">
        <v>11579000</v>
      </c>
      <c r="S11" s="2">
        <v>13022000</v>
      </c>
      <c r="T11" s="2">
        <v>13940000</v>
      </c>
      <c r="U11" s="2">
        <v>14367000</v>
      </c>
      <c r="V11" s="2">
        <v>14493000</v>
      </c>
      <c r="W11" s="2">
        <v>15432000</v>
      </c>
      <c r="X11" s="55"/>
      <c r="Y11" s="55"/>
      <c r="Z11" s="55"/>
      <c r="AA11" s="55"/>
      <c r="AB11" s="55"/>
      <c r="AC11" s="55"/>
      <c r="AD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7" x14ac:dyDescent="0.35">
      <c r="A12" s="60"/>
      <c r="D12" s="65"/>
      <c r="E12" s="65"/>
      <c r="F12" s="55"/>
      <c r="G12" s="55"/>
      <c r="H12" s="55"/>
      <c r="I12" s="55"/>
      <c r="J12" s="55"/>
      <c r="K12" s="55"/>
      <c r="L12" s="55"/>
      <c r="M12" s="55"/>
      <c r="O12" s="65"/>
      <c r="P12" s="65"/>
      <c r="Q12" s="2"/>
      <c r="R12" s="2"/>
      <c r="S12" s="2"/>
      <c r="T12" s="2"/>
      <c r="U12" s="2"/>
      <c r="V12" s="2"/>
      <c r="W12" s="55"/>
      <c r="X12" s="55"/>
      <c r="Y12" s="55"/>
      <c r="Z12" s="55"/>
      <c r="AA12" s="55"/>
      <c r="AB12" s="55"/>
      <c r="AC12" s="55"/>
      <c r="AD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7" x14ac:dyDescent="0.35">
      <c r="D13" s="65"/>
      <c r="E13" s="65"/>
      <c r="F13" s="55"/>
      <c r="G13" s="55"/>
      <c r="H13" s="55"/>
      <c r="I13" s="55"/>
      <c r="J13" s="55"/>
      <c r="K13" s="55"/>
      <c r="L13" s="55"/>
      <c r="M13" s="55"/>
      <c r="O13" s="65"/>
      <c r="P13" s="65"/>
      <c r="Q13" s="2"/>
      <c r="R13" s="2"/>
      <c r="S13" s="2"/>
      <c r="T13" s="2"/>
      <c r="U13" s="2"/>
      <c r="V13" s="2"/>
      <c r="W13" s="55"/>
      <c r="X13" s="55"/>
      <c r="Y13" s="55"/>
      <c r="Z13" s="55"/>
      <c r="AA13" s="55"/>
      <c r="AB13" s="55"/>
      <c r="AC13" s="55"/>
      <c r="AD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7" x14ac:dyDescent="0.35">
      <c r="F14" s="55"/>
      <c r="G14" s="55"/>
      <c r="H14" s="55"/>
      <c r="I14" s="55"/>
      <c r="J14" s="55"/>
      <c r="K14" s="55"/>
      <c r="L14" s="55"/>
      <c r="M14" s="55"/>
      <c r="Q14" s="2"/>
      <c r="R14" s="2"/>
      <c r="S14" s="2"/>
      <c r="T14" s="2"/>
      <c r="U14" s="2"/>
      <c r="V14" s="2"/>
      <c r="W14" s="55"/>
      <c r="X14" s="55"/>
      <c r="Y14" s="55"/>
      <c r="Z14" s="55"/>
      <c r="AA14" s="55"/>
      <c r="AB14" s="55"/>
      <c r="AC14" s="55"/>
      <c r="AD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7" ht="14.5" customHeight="1" x14ac:dyDescent="0.35">
      <c r="D15" s="129" t="s">
        <v>103</v>
      </c>
      <c r="E15" s="129"/>
      <c r="F15" s="129"/>
      <c r="G15" s="129"/>
      <c r="H15" s="59"/>
      <c r="I15" s="59"/>
      <c r="J15" s="59"/>
      <c r="K15" s="59"/>
      <c r="L15" s="55"/>
      <c r="M15" s="55"/>
      <c r="Q15" s="2"/>
      <c r="R15" s="2"/>
      <c r="S15" s="2"/>
      <c r="T15" s="2"/>
      <c r="U15" s="2"/>
      <c r="V15" s="2"/>
      <c r="W15" s="55"/>
      <c r="X15" s="55"/>
      <c r="Y15" s="55"/>
      <c r="Z15" s="55"/>
      <c r="AA15" s="55"/>
      <c r="AB15" s="55"/>
      <c r="AC15" s="55"/>
      <c r="AD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</row>
    <row r="16" spans="1:57" ht="14.5" customHeight="1" x14ac:dyDescent="0.35">
      <c r="D16" s="129"/>
      <c r="E16" s="129"/>
      <c r="F16" s="129"/>
      <c r="G16" s="129"/>
      <c r="H16" s="59"/>
      <c r="I16" s="59"/>
      <c r="J16" s="59"/>
      <c r="K16" s="59"/>
      <c r="L16" s="55"/>
      <c r="M16" s="55"/>
      <c r="Q16" s="2"/>
      <c r="R16" s="2"/>
      <c r="S16" s="2"/>
      <c r="T16" s="2"/>
      <c r="U16" s="2"/>
      <c r="V16" s="2"/>
      <c r="W16" s="55"/>
      <c r="X16" s="55"/>
      <c r="Y16" s="55"/>
      <c r="Z16" s="55"/>
      <c r="AA16" s="55"/>
      <c r="AB16" s="55"/>
      <c r="AC16" s="55"/>
      <c r="AD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</row>
    <row r="17" spans="4:57" ht="14.15" customHeight="1" x14ac:dyDescent="0.35">
      <c r="D17" s="3" t="s">
        <v>66</v>
      </c>
      <c r="E17" s="3" t="s">
        <v>67</v>
      </c>
      <c r="F17" s="3" t="s">
        <v>68</v>
      </c>
      <c r="G17" s="3" t="s">
        <v>69</v>
      </c>
      <c r="H17" s="3" t="s">
        <v>70</v>
      </c>
      <c r="I17" s="3" t="s">
        <v>71</v>
      </c>
      <c r="J17" s="3" t="s">
        <v>72</v>
      </c>
      <c r="K17" s="3" t="s">
        <v>73</v>
      </c>
      <c r="L17" s="55"/>
      <c r="M17" s="55"/>
      <c r="N17" s="3" t="s">
        <v>134</v>
      </c>
      <c r="O17" s="3" t="s">
        <v>66</v>
      </c>
      <c r="P17" s="3" t="s">
        <v>129</v>
      </c>
      <c r="Q17" s="3" t="s">
        <v>68</v>
      </c>
      <c r="R17" s="3" t="s">
        <v>69</v>
      </c>
      <c r="S17" s="3" t="s">
        <v>70</v>
      </c>
      <c r="T17" s="3" t="s">
        <v>71</v>
      </c>
      <c r="U17" s="3" t="s">
        <v>72</v>
      </c>
      <c r="V17" s="3" t="s">
        <v>73</v>
      </c>
      <c r="W17" s="55"/>
      <c r="X17" s="55"/>
      <c r="Y17" s="55"/>
      <c r="Z17" s="55"/>
      <c r="AA17" s="55"/>
      <c r="AB17" s="55"/>
      <c r="AC17" s="55"/>
      <c r="AD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4:57" ht="14.15" customHeight="1" thickBot="1" x14ac:dyDescent="0.4">
      <c r="D18" s="60" t="s">
        <v>7</v>
      </c>
      <c r="E18" t="s">
        <v>109</v>
      </c>
      <c r="F18" s="54">
        <v>64.516132999999996</v>
      </c>
      <c r="G18" s="54">
        <v>75.483873000000003</v>
      </c>
      <c r="H18" s="54">
        <v>86.774195000000006</v>
      </c>
      <c r="I18" s="54">
        <v>92.096774999999994</v>
      </c>
      <c r="J18" s="54">
        <v>94.516130000000004</v>
      </c>
      <c r="K18" s="54">
        <v>95.645161000000002</v>
      </c>
      <c r="N18" s="104">
        <v>2992.1870967741934</v>
      </c>
      <c r="O18" s="60" t="s">
        <v>7</v>
      </c>
      <c r="P18" s="102" t="s">
        <v>133</v>
      </c>
      <c r="Q18" s="96">
        <f>F6/$N18</f>
        <v>0.827248166730992</v>
      </c>
      <c r="R18" s="96">
        <f t="shared" ref="R18:V23" si="3">G6/$N18</f>
        <v>0.87651485912774996</v>
      </c>
      <c r="S18" s="96">
        <f t="shared" si="3"/>
        <v>0.91073909687379395</v>
      </c>
      <c r="T18" s="96">
        <f t="shared" si="3"/>
        <v>0.93701273639521432</v>
      </c>
      <c r="U18" s="96">
        <f t="shared" si="3"/>
        <v>0.95140872250096498</v>
      </c>
      <c r="V18" s="96">
        <f t="shared" si="3"/>
        <v>0.9566383635661907</v>
      </c>
    </row>
    <row r="19" spans="4:57" ht="14.15" customHeight="1" thickTop="1" thickBot="1" x14ac:dyDescent="0.4">
      <c r="D19" s="60" t="s">
        <v>7</v>
      </c>
      <c r="E19" t="s">
        <v>116</v>
      </c>
      <c r="F19" s="54">
        <v>67.74194</v>
      </c>
      <c r="G19" s="54">
        <v>78.870969000000002</v>
      </c>
      <c r="H19" s="54">
        <v>89.193549000000004</v>
      </c>
      <c r="I19" s="54">
        <v>94.193549000000004</v>
      </c>
      <c r="J19" s="54">
        <v>96.935484000000002</v>
      </c>
      <c r="K19" s="54">
        <v>97.903226000000004</v>
      </c>
      <c r="N19" s="104">
        <v>3057.7241935483871</v>
      </c>
      <c r="O19" s="60" t="s">
        <v>7</v>
      </c>
      <c r="P19" s="103" t="s">
        <v>133</v>
      </c>
      <c r="Q19" s="96">
        <f t="shared" ref="Q19:Q23" si="4">F7/$N19</f>
        <v>0.83074308375035399</v>
      </c>
      <c r="R19" s="96">
        <f t="shared" si="3"/>
        <v>0.87386460202058347</v>
      </c>
      <c r="S19" s="96">
        <f t="shared" si="3"/>
        <v>0.90682655084505714</v>
      </c>
      <c r="T19" s="96">
        <f t="shared" si="3"/>
        <v>0.9344443395335662</v>
      </c>
      <c r="U19" s="96">
        <f t="shared" si="3"/>
        <v>0.95146822774053441</v>
      </c>
      <c r="V19" s="96">
        <f t="shared" si="3"/>
        <v>0.95958832971390806</v>
      </c>
    </row>
    <row r="20" spans="4:57" ht="14.15" customHeight="1" thickTop="1" thickBot="1" x14ac:dyDescent="0.4">
      <c r="D20" s="60" t="s">
        <v>3</v>
      </c>
      <c r="E20" t="s">
        <v>118</v>
      </c>
      <c r="F20" s="54">
        <v>61.612909000000002</v>
      </c>
      <c r="G20" s="54">
        <v>73.225806000000006</v>
      </c>
      <c r="H20" s="54">
        <v>88.870966999999993</v>
      </c>
      <c r="I20" s="54">
        <v>96.290323000000001</v>
      </c>
      <c r="J20" s="54">
        <v>99.516129000000006</v>
      </c>
      <c r="K20" s="54">
        <v>100</v>
      </c>
      <c r="N20" s="104">
        <v>5117.6677419354837</v>
      </c>
      <c r="O20" s="60" t="s">
        <v>3</v>
      </c>
      <c r="P20" s="102" t="s">
        <v>133</v>
      </c>
      <c r="Q20" s="96">
        <f t="shared" si="4"/>
        <v>0.73141148595283767</v>
      </c>
      <c r="R20" s="96">
        <f t="shared" si="3"/>
        <v>0.79143630824777167</v>
      </c>
      <c r="S20" s="96">
        <f t="shared" si="3"/>
        <v>0.85326638835608726</v>
      </c>
      <c r="T20" s="96">
        <f t="shared" si="3"/>
        <v>0.89879273383730118</v>
      </c>
      <c r="U20" s="96">
        <f t="shared" si="3"/>
        <v>0.9196660273045244</v>
      </c>
      <c r="V20" s="96">
        <f t="shared" si="3"/>
        <v>0.93754936251833465</v>
      </c>
    </row>
    <row r="21" spans="4:57" ht="14.15" customHeight="1" thickTop="1" thickBot="1" x14ac:dyDescent="0.4">
      <c r="D21" s="60" t="s">
        <v>3</v>
      </c>
      <c r="E21" t="s">
        <v>111</v>
      </c>
      <c r="F21" s="54">
        <v>36.451613999999999</v>
      </c>
      <c r="G21" s="54">
        <v>46.451607000000003</v>
      </c>
      <c r="H21" s="54">
        <v>59.032259000000003</v>
      </c>
      <c r="I21" s="54">
        <v>86.290323999999998</v>
      </c>
      <c r="J21" s="54">
        <v>96.451614000000006</v>
      </c>
      <c r="K21" s="54">
        <v>99.677419999999998</v>
      </c>
      <c r="N21" s="104">
        <v>5040.5822580645163</v>
      </c>
      <c r="O21" s="60" t="s">
        <v>3</v>
      </c>
      <c r="P21" s="103" t="s">
        <v>133</v>
      </c>
      <c r="Q21" s="96">
        <f t="shared" si="4"/>
        <v>0.52772781946274128</v>
      </c>
      <c r="R21" s="96">
        <f t="shared" si="3"/>
        <v>0.6002061973767111</v>
      </c>
      <c r="S21" s="96">
        <f t="shared" si="3"/>
        <v>0.70628329228478148</v>
      </c>
      <c r="T21" s="96">
        <f t="shared" si="3"/>
        <v>0.85245432155335354</v>
      </c>
      <c r="U21" s="96">
        <f t="shared" si="3"/>
        <v>0.9066956870382038</v>
      </c>
      <c r="V21" s="96">
        <f t="shared" si="3"/>
        <v>0.93000744601638108</v>
      </c>
    </row>
    <row r="22" spans="4:57" ht="14.15" customHeight="1" thickTop="1" thickBot="1" x14ac:dyDescent="0.4">
      <c r="D22" s="60" t="s">
        <v>4</v>
      </c>
      <c r="E22" t="s">
        <v>110</v>
      </c>
      <c r="F22" s="54">
        <v>25.041734999999999</v>
      </c>
      <c r="G22" s="54">
        <v>37.061767000000003</v>
      </c>
      <c r="H22" s="54">
        <v>59.432378999999997</v>
      </c>
      <c r="I22" s="54">
        <v>94.323868000000004</v>
      </c>
      <c r="J22" s="54">
        <v>100</v>
      </c>
      <c r="K22" s="54">
        <v>100</v>
      </c>
      <c r="N22" s="104">
        <v>5595.7709677419352</v>
      </c>
      <c r="O22" s="60" t="s">
        <v>4</v>
      </c>
      <c r="P22" s="102" t="s">
        <v>131</v>
      </c>
      <c r="Q22" s="96">
        <f t="shared" si="4"/>
        <v>0.37448373437034072</v>
      </c>
      <c r="R22" s="96">
        <f t="shared" si="3"/>
        <v>0.44532040037147874</v>
      </c>
      <c r="S22" s="96">
        <f t="shared" si="3"/>
        <v>0.58286038592508516</v>
      </c>
      <c r="T22" s="96">
        <f t="shared" si="3"/>
        <v>0.80115571148488285</v>
      </c>
      <c r="U22" s="96">
        <f t="shared" si="3"/>
        <v>0.90372510576823861</v>
      </c>
      <c r="V22" s="96">
        <f t="shared" si="3"/>
        <v>0.92905788876276962</v>
      </c>
    </row>
    <row r="23" spans="4:57" ht="14.15" customHeight="1" thickTop="1" thickBot="1" x14ac:dyDescent="0.4">
      <c r="D23" s="60" t="s">
        <v>6</v>
      </c>
      <c r="E23" t="s">
        <v>108</v>
      </c>
      <c r="F23" s="54">
        <v>64.273784000000006</v>
      </c>
      <c r="G23" s="54">
        <v>85.976624000000001</v>
      </c>
      <c r="H23" s="54">
        <v>97.161935999999997</v>
      </c>
      <c r="I23" s="54">
        <v>99.666110000000003</v>
      </c>
      <c r="J23" s="54">
        <v>100</v>
      </c>
      <c r="K23" s="54">
        <v>100</v>
      </c>
      <c r="L23" s="3"/>
      <c r="M23" s="3"/>
      <c r="N23" s="104">
        <v>4455.3677419354844</v>
      </c>
      <c r="O23" s="60" t="s">
        <v>6</v>
      </c>
      <c r="P23" s="103" t="s">
        <v>131</v>
      </c>
      <c r="Q23" s="96">
        <f t="shared" si="4"/>
        <v>0.67239896111628927</v>
      </c>
      <c r="R23" s="96">
        <f t="shared" si="3"/>
        <v>0.75032400207361327</v>
      </c>
      <c r="S23" s="96">
        <f t="shared" si="3"/>
        <v>0.84383100051840321</v>
      </c>
      <c r="T23" s="96">
        <f t="shared" si="3"/>
        <v>0.9033177812337998</v>
      </c>
      <c r="U23" s="96">
        <f t="shared" si="3"/>
        <v>0.93098755832037305</v>
      </c>
      <c r="V23" s="96">
        <f t="shared" si="3"/>
        <v>0.93915241057542753</v>
      </c>
      <c r="W23" s="66"/>
      <c r="X23" s="55"/>
      <c r="Z23" s="3"/>
      <c r="AA23" s="3"/>
      <c r="AB23" s="3"/>
      <c r="AC23" s="3"/>
    </row>
    <row r="24" spans="4:57" ht="14.15" customHeight="1" thickTop="1" x14ac:dyDescent="0.35">
      <c r="D24" s="65"/>
      <c r="E24" s="65"/>
      <c r="L24" s="3"/>
      <c r="M24" s="3"/>
      <c r="N24" s="3"/>
      <c r="O24" s="55"/>
      <c r="Q24" s="55"/>
      <c r="R24" s="55"/>
      <c r="T24" s="55"/>
      <c r="U24" s="55"/>
      <c r="W24" s="66"/>
      <c r="X24" s="55"/>
      <c r="Z24" s="3"/>
      <c r="AA24" s="3"/>
      <c r="AB24" s="3"/>
      <c r="AC24" s="3"/>
    </row>
    <row r="25" spans="4:57" ht="14.5" customHeight="1" x14ac:dyDescent="0.35">
      <c r="D25" s="65"/>
      <c r="E25" s="65"/>
      <c r="L25" s="54"/>
      <c r="M25" s="54"/>
      <c r="N25" s="54"/>
      <c r="O25" s="55" t="s">
        <v>66</v>
      </c>
      <c r="P25" s="58" t="s">
        <v>67</v>
      </c>
      <c r="Q25" t="s">
        <v>68</v>
      </c>
      <c r="R25" t="s">
        <v>69</v>
      </c>
      <c r="S25" t="s">
        <v>70</v>
      </c>
      <c r="T25" t="s">
        <v>71</v>
      </c>
      <c r="U25" t="s">
        <v>72</v>
      </c>
      <c r="V25" t="s">
        <v>73</v>
      </c>
      <c r="W25" s="55"/>
      <c r="X25" s="55"/>
      <c r="Z25" s="54"/>
      <c r="AA25" s="54"/>
      <c r="AB25" s="54"/>
      <c r="AC25" s="54"/>
    </row>
    <row r="26" spans="4:57" ht="14.5" customHeight="1" x14ac:dyDescent="0.35">
      <c r="L26" s="54"/>
      <c r="M26" s="54"/>
      <c r="N26" s="54">
        <v>2.14</v>
      </c>
      <c r="O26" s="55" t="s">
        <v>7</v>
      </c>
      <c r="P26" s="58" t="s">
        <v>109</v>
      </c>
      <c r="Q26" s="58">
        <f>F34/$N26</f>
        <v>0.90893691588785042</v>
      </c>
      <c r="R26" s="58">
        <f t="shared" ref="R26:V31" si="5">G34/$N26</f>
        <v>0.93295934579439244</v>
      </c>
      <c r="S26" s="58">
        <f t="shared" si="5"/>
        <v>0.95243504672897195</v>
      </c>
      <c r="T26" s="58">
        <f t="shared" si="5"/>
        <v>0.96665560747663537</v>
      </c>
      <c r="U26" s="58">
        <f t="shared" si="5"/>
        <v>0.97328785046728961</v>
      </c>
      <c r="V26" s="58">
        <f t="shared" si="5"/>
        <v>0.97951121495327087</v>
      </c>
      <c r="W26" s="55"/>
      <c r="X26" s="55"/>
      <c r="Z26" s="54"/>
      <c r="AA26" s="54"/>
      <c r="AB26" s="54"/>
      <c r="AC26" s="54"/>
    </row>
    <row r="27" spans="4:57" ht="14.5" customHeight="1" x14ac:dyDescent="0.35">
      <c r="D27" s="130" t="s">
        <v>101</v>
      </c>
      <c r="E27" s="130"/>
      <c r="L27" s="54"/>
      <c r="M27" s="54"/>
      <c r="N27" s="54">
        <v>2.14</v>
      </c>
      <c r="O27" s="55" t="s">
        <v>7</v>
      </c>
      <c r="P27" s="58" t="s">
        <v>116</v>
      </c>
      <c r="Q27" s="58">
        <f t="shared" ref="Q27:Q31" si="6">F35/$N27</f>
        <v>0.90508831775700938</v>
      </c>
      <c r="R27" s="58">
        <f t="shared" si="5"/>
        <v>0.92698177570093454</v>
      </c>
      <c r="S27" s="58">
        <f t="shared" si="5"/>
        <v>0.95123317757009351</v>
      </c>
      <c r="T27" s="58">
        <f t="shared" si="5"/>
        <v>0.96377056074766354</v>
      </c>
      <c r="U27" s="58">
        <f t="shared" si="5"/>
        <v>0.97492149532710282</v>
      </c>
      <c r="V27" s="58">
        <f t="shared" si="5"/>
        <v>0.98483831775700925</v>
      </c>
      <c r="W27" s="55"/>
      <c r="X27" s="55"/>
      <c r="Z27" s="54"/>
      <c r="AA27" s="54"/>
      <c r="AB27" s="54"/>
      <c r="AC27" s="54"/>
    </row>
    <row r="28" spans="4:57" ht="14.5" customHeight="1" x14ac:dyDescent="0.35">
      <c r="D28" s="130"/>
      <c r="E28" s="130"/>
      <c r="L28" s="54"/>
      <c r="M28" s="54"/>
      <c r="N28" s="54">
        <v>2.12</v>
      </c>
      <c r="O28" s="55" t="s">
        <v>3</v>
      </c>
      <c r="P28" s="58" t="s">
        <v>118</v>
      </c>
      <c r="Q28" s="58">
        <f t="shared" si="6"/>
        <v>0.78440094339622635</v>
      </c>
      <c r="R28" s="58">
        <f t="shared" si="5"/>
        <v>0.84849009433962264</v>
      </c>
      <c r="S28" s="58">
        <f t="shared" si="5"/>
        <v>0.90330660377358496</v>
      </c>
      <c r="T28" s="58">
        <f t="shared" si="5"/>
        <v>0.94872216981132063</v>
      </c>
      <c r="U28" s="58">
        <f t="shared" si="5"/>
        <v>0.96404575471698106</v>
      </c>
      <c r="V28" s="58">
        <f t="shared" si="5"/>
        <v>0.97511037735849049</v>
      </c>
      <c r="W28" s="55"/>
      <c r="X28" s="55"/>
      <c r="Z28" s="54"/>
      <c r="AA28" s="54"/>
      <c r="AB28" s="54"/>
      <c r="AC28" s="54"/>
    </row>
    <row r="29" spans="4:57" ht="14.5" customHeight="1" x14ac:dyDescent="0.35">
      <c r="D29" s="129" t="s">
        <v>102</v>
      </c>
      <c r="E29" s="129"/>
      <c r="F29" s="129"/>
      <c r="G29" s="54"/>
      <c r="H29" s="54"/>
      <c r="I29" s="54"/>
      <c r="J29" s="54"/>
      <c r="K29" s="54"/>
      <c r="L29" s="54"/>
      <c r="M29" s="54"/>
      <c r="N29" s="54">
        <v>2.14</v>
      </c>
      <c r="O29" s="55" t="s">
        <v>3</v>
      </c>
      <c r="P29" s="58" t="s">
        <v>111</v>
      </c>
      <c r="Q29" s="58">
        <f t="shared" si="6"/>
        <v>0.58449345794392515</v>
      </c>
      <c r="R29" s="58">
        <f t="shared" si="5"/>
        <v>0.66586214953271017</v>
      </c>
      <c r="S29" s="58">
        <f t="shared" si="5"/>
        <v>0.78078878504672888</v>
      </c>
      <c r="T29" s="58">
        <f t="shared" si="5"/>
        <v>0.91357383177570084</v>
      </c>
      <c r="U29" s="58">
        <f t="shared" si="5"/>
        <v>0.96017523364485968</v>
      </c>
      <c r="V29" s="58">
        <f t="shared" si="5"/>
        <v>0.96984859813084112</v>
      </c>
      <c r="W29" s="55"/>
      <c r="X29" s="55"/>
      <c r="Z29" s="54"/>
      <c r="AA29" s="54"/>
      <c r="AB29" s="54"/>
      <c r="AC29" s="54"/>
    </row>
    <row r="30" spans="4:57" ht="14.5" customHeight="1" x14ac:dyDescent="0.35">
      <c r="D30" s="129"/>
      <c r="E30" s="129"/>
      <c r="F30" s="129"/>
      <c r="G30" s="54"/>
      <c r="H30" s="54"/>
      <c r="I30" s="54"/>
      <c r="J30" s="54"/>
      <c r="K30" s="54"/>
      <c r="L30" s="54"/>
      <c r="M30" s="54"/>
      <c r="N30" s="54">
        <v>2.1800000000000002</v>
      </c>
      <c r="O30" s="55" t="s">
        <v>4</v>
      </c>
      <c r="P30" s="58" t="s">
        <v>110</v>
      </c>
      <c r="Q30" s="58">
        <f t="shared" si="6"/>
        <v>0.34198761467889904</v>
      </c>
      <c r="R30" s="58">
        <f t="shared" si="5"/>
        <v>0.44513669724770638</v>
      </c>
      <c r="S30" s="58">
        <f t="shared" si="5"/>
        <v>0.59131238532110086</v>
      </c>
      <c r="T30" s="58">
        <f t="shared" si="5"/>
        <v>0.84554541284403661</v>
      </c>
      <c r="U30" s="58">
        <f t="shared" si="5"/>
        <v>0.94912660550458716</v>
      </c>
      <c r="V30" s="58">
        <f t="shared" si="5"/>
        <v>0.96599724770642192</v>
      </c>
      <c r="W30" s="55"/>
      <c r="X30" s="55"/>
      <c r="Z30" s="54"/>
      <c r="AA30" s="54"/>
      <c r="AB30" s="54"/>
      <c r="AC30" s="54"/>
    </row>
    <row r="31" spans="4:57" ht="14.5" customHeight="1" x14ac:dyDescent="0.35">
      <c r="D31" s="129"/>
      <c r="E31" s="129"/>
      <c r="F31" s="129"/>
      <c r="G31" s="54"/>
      <c r="H31" s="54"/>
      <c r="I31" s="54"/>
      <c r="J31" s="54"/>
      <c r="K31" s="54"/>
      <c r="L31" s="54"/>
      <c r="M31" s="54"/>
      <c r="N31" s="54">
        <v>2.17</v>
      </c>
      <c r="O31" s="54" t="s">
        <v>6</v>
      </c>
      <c r="P31" s="58" t="s">
        <v>108</v>
      </c>
      <c r="Q31" s="58">
        <f t="shared" si="6"/>
        <v>0.73064792626728114</v>
      </c>
      <c r="R31" s="58">
        <f t="shared" si="5"/>
        <v>0.81911013824884793</v>
      </c>
      <c r="S31" s="58">
        <f t="shared" si="5"/>
        <v>0.89517834101382487</v>
      </c>
      <c r="T31" s="58">
        <f t="shared" si="5"/>
        <v>0.95212258064516131</v>
      </c>
      <c r="U31" s="58">
        <f t="shared" si="5"/>
        <v>0.96997741935483872</v>
      </c>
      <c r="V31" s="58">
        <f t="shared" si="5"/>
        <v>0.98114516129032259</v>
      </c>
      <c r="W31" s="54"/>
      <c r="X31" s="54"/>
      <c r="Y31" s="54"/>
      <c r="Z31" s="54"/>
      <c r="AA31" s="54"/>
      <c r="AB31" s="54"/>
      <c r="AC31" s="54"/>
    </row>
    <row r="32" spans="4:57" ht="14.5" customHeight="1" x14ac:dyDescent="0.35">
      <c r="D32" s="67"/>
      <c r="E32" s="67"/>
      <c r="F32" s="67"/>
      <c r="G32" s="54"/>
      <c r="H32" s="54"/>
      <c r="I32" s="54"/>
      <c r="J32" s="54"/>
      <c r="K32" s="54"/>
      <c r="L32" s="54"/>
      <c r="M32" s="54"/>
      <c r="N32" s="54"/>
      <c r="O32" s="54"/>
      <c r="P32" s="58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</row>
    <row r="33" spans="4:56" ht="14.5" customHeight="1" x14ac:dyDescent="0.35">
      <c r="D33" s="3" t="s">
        <v>66</v>
      </c>
      <c r="E33" s="3" t="s">
        <v>67</v>
      </c>
      <c r="F33" s="3" t="s">
        <v>68</v>
      </c>
      <c r="G33" s="3" t="s">
        <v>69</v>
      </c>
      <c r="H33" s="3" t="s">
        <v>70</v>
      </c>
      <c r="I33" s="3" t="s">
        <v>71</v>
      </c>
      <c r="J33" s="3" t="s">
        <v>72</v>
      </c>
      <c r="K33" s="3" t="s">
        <v>73</v>
      </c>
      <c r="L33" s="54"/>
      <c r="M33" s="54"/>
      <c r="N33" s="54"/>
      <c r="O33" s="54"/>
      <c r="P33" s="58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</row>
    <row r="34" spans="4:56" ht="14.5" customHeight="1" x14ac:dyDescent="0.35">
      <c r="D34" s="60" t="s">
        <v>7</v>
      </c>
      <c r="E34" t="s">
        <v>109</v>
      </c>
      <c r="F34" s="2">
        <v>1.945125</v>
      </c>
      <c r="G34" s="2">
        <v>1.9965329999999999</v>
      </c>
      <c r="H34" s="2">
        <v>2.038211</v>
      </c>
      <c r="I34" s="2">
        <v>2.0686429999999998</v>
      </c>
      <c r="J34" s="2">
        <v>2.0828359999999999</v>
      </c>
      <c r="K34" s="2">
        <v>2.0961539999999999</v>
      </c>
      <c r="L34" s="54"/>
      <c r="M34" s="54"/>
      <c r="N34" s="54"/>
      <c r="P34" s="58"/>
      <c r="Q34">
        <v>0.90893691588785042</v>
      </c>
      <c r="W34" s="54"/>
      <c r="X34" s="54"/>
      <c r="Y34" s="54"/>
      <c r="Z34" s="54"/>
      <c r="AA34" s="54"/>
      <c r="AB34" s="54"/>
      <c r="AC34" s="54"/>
    </row>
    <row r="35" spans="4:56" ht="14.5" customHeight="1" x14ac:dyDescent="0.35">
      <c r="D35" s="60" t="s">
        <v>7</v>
      </c>
      <c r="E35" t="s">
        <v>116</v>
      </c>
      <c r="F35" s="2">
        <v>1.9368890000000001</v>
      </c>
      <c r="G35" s="2">
        <v>1.983741</v>
      </c>
      <c r="H35" s="2">
        <v>2.0356390000000002</v>
      </c>
      <c r="I35" s="2">
        <v>2.0624690000000001</v>
      </c>
      <c r="J35" s="2">
        <v>2.0863320000000001</v>
      </c>
      <c r="K35" s="2">
        <v>2.1075539999999999</v>
      </c>
      <c r="L35" s="54"/>
      <c r="M35" s="54"/>
      <c r="N35" s="54"/>
      <c r="P35" s="58"/>
      <c r="Q35">
        <v>0.90508831775700938</v>
      </c>
      <c r="W35" s="54"/>
      <c r="X35" s="54"/>
      <c r="Y35" s="54"/>
      <c r="Z35" s="54"/>
      <c r="AA35" s="54"/>
      <c r="AB35" s="54"/>
      <c r="AC35" s="54"/>
    </row>
    <row r="36" spans="4:56" ht="14.5" customHeight="1" x14ac:dyDescent="0.35">
      <c r="D36" s="60" t="s">
        <v>3</v>
      </c>
      <c r="E36" t="s">
        <v>118</v>
      </c>
      <c r="F36" s="2">
        <v>1.66293</v>
      </c>
      <c r="G36" s="2">
        <v>1.798799</v>
      </c>
      <c r="H36" s="2">
        <v>1.9150100000000001</v>
      </c>
      <c r="I36" s="2">
        <v>2.0112909999999999</v>
      </c>
      <c r="J36" s="2">
        <v>2.043777</v>
      </c>
      <c r="K36" s="2">
        <v>2.067234</v>
      </c>
      <c r="L36" s="54"/>
      <c r="M36" s="54"/>
      <c r="N36" s="54"/>
      <c r="P36" s="58"/>
      <c r="Q36">
        <v>0.78440094339622635</v>
      </c>
      <c r="W36" s="54"/>
      <c r="X36" s="54"/>
      <c r="Y36" s="54"/>
      <c r="Z36" s="54"/>
      <c r="AA36" s="54"/>
      <c r="AB36" s="54"/>
      <c r="AC36" s="54"/>
    </row>
    <row r="37" spans="4:56" ht="14.5" customHeight="1" x14ac:dyDescent="0.35">
      <c r="D37" s="60" t="s">
        <v>3</v>
      </c>
      <c r="E37" t="s">
        <v>111</v>
      </c>
      <c r="F37" s="2">
        <v>1.2508159999999999</v>
      </c>
      <c r="G37" s="2">
        <v>1.4249449999999999</v>
      </c>
      <c r="H37" s="2">
        <v>1.6708879999999999</v>
      </c>
      <c r="I37" s="2">
        <v>1.9550479999999999</v>
      </c>
      <c r="J37" s="2">
        <v>2.0547749999999998</v>
      </c>
      <c r="K37" s="2">
        <v>2.0754760000000001</v>
      </c>
      <c r="L37" s="54"/>
      <c r="M37" s="54"/>
      <c r="N37" s="54"/>
      <c r="P37" s="58"/>
      <c r="Q37">
        <v>0.58449345794392515</v>
      </c>
      <c r="W37" s="54"/>
      <c r="X37" s="54"/>
      <c r="Y37" s="54"/>
      <c r="Z37" s="54"/>
      <c r="AA37" s="54"/>
      <c r="AB37" s="54"/>
      <c r="AC37" s="54"/>
    </row>
    <row r="38" spans="4:56" ht="14.5" customHeight="1" x14ac:dyDescent="0.35">
      <c r="D38" s="60" t="s">
        <v>4</v>
      </c>
      <c r="E38" t="s">
        <v>110</v>
      </c>
      <c r="F38" s="2">
        <v>0.745533</v>
      </c>
      <c r="G38" s="2">
        <v>0.97039799999999998</v>
      </c>
      <c r="H38" s="2">
        <v>1.289061</v>
      </c>
      <c r="I38" s="2">
        <v>1.843289</v>
      </c>
      <c r="J38" s="2">
        <v>2.069096</v>
      </c>
      <c r="K38" s="2">
        <v>2.105874</v>
      </c>
      <c r="L38" s="54"/>
      <c r="M38" s="54"/>
      <c r="N38" s="54"/>
      <c r="P38" s="58"/>
      <c r="Q38">
        <v>0.34198761467889904</v>
      </c>
      <c r="W38" s="54"/>
      <c r="X38" s="54"/>
      <c r="Y38" s="54"/>
      <c r="Z38" s="54"/>
      <c r="AA38" s="54"/>
      <c r="AB38" s="54"/>
      <c r="AC38" s="54"/>
    </row>
    <row r="39" spans="4:56" ht="14.15" customHeight="1" x14ac:dyDescent="0.35">
      <c r="D39" s="60" t="s">
        <v>6</v>
      </c>
      <c r="E39" t="s">
        <v>108</v>
      </c>
      <c r="F39" s="2">
        <v>1.5855060000000001</v>
      </c>
      <c r="G39" s="2">
        <v>1.777469</v>
      </c>
      <c r="H39" s="2">
        <v>1.942537</v>
      </c>
      <c r="I39" s="2">
        <v>2.066106</v>
      </c>
      <c r="J39" s="2">
        <v>2.104851</v>
      </c>
      <c r="K39" s="2">
        <v>2.1290849999999999</v>
      </c>
      <c r="P39" s="58"/>
      <c r="Q39">
        <v>0.73064792626728114</v>
      </c>
    </row>
    <row r="40" spans="4:56" ht="14.5" customHeight="1" x14ac:dyDescent="0.35">
      <c r="D40" s="65"/>
      <c r="E40" s="65"/>
      <c r="F40" s="2"/>
      <c r="G40" s="2"/>
      <c r="H40" s="2"/>
      <c r="I40" s="2"/>
      <c r="J40" s="2"/>
      <c r="K40" s="2"/>
      <c r="L40" s="59"/>
      <c r="M40" s="59"/>
      <c r="N40" s="59"/>
      <c r="P40" s="58"/>
      <c r="Q40">
        <v>0.93295934579439244</v>
      </c>
      <c r="U40" s="59"/>
      <c r="W40" s="59"/>
      <c r="X40" s="59"/>
      <c r="Y40" s="59"/>
      <c r="Z40" s="59"/>
      <c r="AA40" s="59"/>
      <c r="AB40" s="59"/>
      <c r="AC40" s="59"/>
    </row>
    <row r="41" spans="4:56" ht="14.5" customHeight="1" x14ac:dyDescent="0.35">
      <c r="D41" s="65"/>
      <c r="E41" s="65"/>
      <c r="F41" s="2"/>
      <c r="G41" s="2"/>
      <c r="H41" s="2"/>
      <c r="I41" s="2"/>
      <c r="J41" s="2"/>
      <c r="K41" s="2"/>
      <c r="P41" s="58"/>
      <c r="Q41">
        <v>0.92698177570093454</v>
      </c>
    </row>
    <row r="42" spans="4:56" ht="14.5" customHeight="1" x14ac:dyDescent="0.35">
      <c r="D42" s="59"/>
      <c r="E42" s="59"/>
      <c r="F42" s="59"/>
      <c r="G42" s="59"/>
      <c r="H42" s="59"/>
      <c r="I42" s="59"/>
      <c r="J42" s="59"/>
      <c r="K42" s="59"/>
      <c r="P42" s="58"/>
      <c r="Q42">
        <v>0.84849009433962264</v>
      </c>
      <c r="AI42" s="54"/>
      <c r="AL42" s="54"/>
      <c r="AO42" s="54"/>
      <c r="AR42" s="54"/>
      <c r="AU42" s="54"/>
      <c r="AX42" s="54"/>
      <c r="BA42" s="54"/>
      <c r="BD42" s="54"/>
    </row>
    <row r="43" spans="4:56" ht="14.5" customHeight="1" x14ac:dyDescent="0.35">
      <c r="D43" s="131" t="s">
        <v>103</v>
      </c>
      <c r="E43" s="131"/>
      <c r="F43" s="131"/>
      <c r="G43" s="131"/>
      <c r="H43" s="131"/>
      <c r="I43" s="131"/>
      <c r="J43" s="131"/>
      <c r="K43" s="131"/>
      <c r="P43" s="58"/>
      <c r="Q43">
        <v>0.66586214953271017</v>
      </c>
      <c r="AI43" s="54"/>
      <c r="AL43" s="54"/>
      <c r="AO43" s="54"/>
      <c r="AR43" s="54"/>
      <c r="AU43" s="54"/>
      <c r="AX43" s="54"/>
      <c r="BA43" s="54"/>
      <c r="BD43" s="54"/>
    </row>
    <row r="44" spans="4:56" ht="14.5" customHeight="1" x14ac:dyDescent="0.35">
      <c r="D44" s="131"/>
      <c r="E44" s="131"/>
      <c r="F44" s="131"/>
      <c r="G44" s="131"/>
      <c r="H44" s="131"/>
      <c r="I44" s="131"/>
      <c r="J44" s="131"/>
      <c r="K44" s="131"/>
      <c r="L44" s="3"/>
      <c r="M44" s="3"/>
      <c r="N44" s="3"/>
      <c r="O44" s="3"/>
      <c r="P44" s="58"/>
      <c r="Q44">
        <v>0.44513669724770638</v>
      </c>
      <c r="R44" s="3"/>
      <c r="S44" s="3"/>
      <c r="U44" s="3"/>
      <c r="V44" s="3"/>
      <c r="W44" s="3"/>
      <c r="X44" s="3"/>
      <c r="Y44" s="3"/>
      <c r="Z44" s="3"/>
      <c r="AA44" s="3"/>
      <c r="AB44" s="3"/>
      <c r="AC44" s="3"/>
      <c r="AI44" s="54"/>
      <c r="AL44" s="54"/>
      <c r="AO44" s="54"/>
      <c r="AR44" s="54"/>
      <c r="AU44" s="54"/>
      <c r="AX44" s="54"/>
      <c r="BA44" s="54"/>
      <c r="BD44" s="54"/>
    </row>
    <row r="45" spans="4:56" ht="14.5" customHeight="1" x14ac:dyDescent="0.35">
      <c r="D45" s="3" t="s">
        <v>66</v>
      </c>
      <c r="E45" s="3" t="s">
        <v>67</v>
      </c>
      <c r="F45" s="3" t="s">
        <v>68</v>
      </c>
      <c r="G45" s="3" t="s">
        <v>69</v>
      </c>
      <c r="H45" s="3" t="s">
        <v>70</v>
      </c>
      <c r="I45" s="3" t="s">
        <v>71</v>
      </c>
      <c r="J45" s="3" t="s">
        <v>72</v>
      </c>
      <c r="K45" s="3" t="s">
        <v>73</v>
      </c>
      <c r="L45" s="54"/>
      <c r="M45" s="54"/>
      <c r="N45" s="54"/>
      <c r="O45" s="54"/>
      <c r="P45" s="58"/>
      <c r="Q45">
        <v>0.81911013824884793</v>
      </c>
      <c r="R45" s="54"/>
      <c r="S45" s="54"/>
      <c r="U45" s="54"/>
      <c r="V45" s="54"/>
      <c r="W45" s="54"/>
      <c r="X45" s="54"/>
      <c r="Y45" s="54"/>
      <c r="Z45" s="54"/>
      <c r="AA45" s="54"/>
      <c r="AB45" s="54"/>
      <c r="AC45" s="54"/>
      <c r="AI45" s="54"/>
      <c r="AL45" s="54"/>
      <c r="AO45" s="54"/>
      <c r="AR45" s="54"/>
      <c r="AU45" s="54"/>
      <c r="AX45" s="54"/>
      <c r="BA45" s="54"/>
      <c r="BD45" s="54"/>
    </row>
    <row r="46" spans="4:56" ht="14.5" customHeight="1" x14ac:dyDescent="0.35">
      <c r="D46" s="60" t="s">
        <v>7</v>
      </c>
      <c r="E46" t="s">
        <v>109</v>
      </c>
      <c r="F46" s="1">
        <v>34.516128999999999</v>
      </c>
      <c r="G46" s="1">
        <v>35</v>
      </c>
      <c r="H46" s="1">
        <v>35.322581</v>
      </c>
      <c r="I46" s="1">
        <v>35.806452</v>
      </c>
      <c r="J46" s="1">
        <v>36.129032000000002</v>
      </c>
      <c r="K46" s="1">
        <v>36.451613000000002</v>
      </c>
      <c r="L46" s="54"/>
      <c r="M46" s="54"/>
      <c r="N46" s="54"/>
      <c r="O46" s="54"/>
      <c r="P46" s="58"/>
      <c r="Q46" s="54">
        <v>0.95243504672897195</v>
      </c>
      <c r="R46" s="54"/>
      <c r="S46" s="54"/>
      <c r="U46" s="54"/>
      <c r="V46" s="54"/>
      <c r="W46" s="54"/>
      <c r="X46" s="54"/>
      <c r="Y46" s="54"/>
      <c r="Z46" s="54"/>
      <c r="AA46" s="54"/>
      <c r="AB46" s="54"/>
      <c r="AC46" s="54"/>
      <c r="AI46" s="54"/>
      <c r="AL46" s="54"/>
      <c r="AO46" s="54"/>
      <c r="AR46" s="54"/>
      <c r="AU46" s="54"/>
      <c r="AX46" s="54"/>
      <c r="BA46" s="54"/>
      <c r="BD46" s="54"/>
    </row>
    <row r="47" spans="4:56" ht="14.5" customHeight="1" x14ac:dyDescent="0.35">
      <c r="D47" s="60" t="s">
        <v>7</v>
      </c>
      <c r="E47" t="s">
        <v>116</v>
      </c>
      <c r="F47" s="1">
        <v>34.354838999999998</v>
      </c>
      <c r="G47" s="1">
        <v>35.161290000000001</v>
      </c>
      <c r="H47" s="1">
        <v>35.161290000000001</v>
      </c>
      <c r="I47" s="1">
        <v>35.967742000000001</v>
      </c>
      <c r="J47" s="1">
        <v>36.612903000000003</v>
      </c>
      <c r="K47" s="1">
        <v>37.096774000000003</v>
      </c>
      <c r="L47" s="54"/>
      <c r="M47" s="54"/>
      <c r="N47" s="54"/>
      <c r="O47" s="54"/>
      <c r="P47" s="58"/>
      <c r="Q47" s="54">
        <v>0.95123317757009351</v>
      </c>
      <c r="R47" s="54"/>
      <c r="S47" s="54"/>
      <c r="U47" s="54"/>
      <c r="V47" s="54"/>
      <c r="W47" s="54"/>
      <c r="X47" s="54"/>
      <c r="Y47" s="54"/>
      <c r="Z47" s="54"/>
      <c r="AA47" s="54"/>
      <c r="AB47" s="54"/>
      <c r="AC47" s="54"/>
      <c r="AI47" s="54"/>
      <c r="AL47" s="54"/>
      <c r="AO47" s="54"/>
      <c r="AR47" s="54"/>
      <c r="AU47" s="54"/>
      <c r="AX47" s="54"/>
      <c r="BA47" s="54"/>
      <c r="BD47" s="54"/>
    </row>
    <row r="48" spans="4:56" ht="14.5" customHeight="1" x14ac:dyDescent="0.35">
      <c r="D48" s="60" t="s">
        <v>3</v>
      </c>
      <c r="E48" t="s">
        <v>118</v>
      </c>
      <c r="F48" s="1">
        <v>27.741935000000002</v>
      </c>
      <c r="G48" s="1">
        <v>30.806452</v>
      </c>
      <c r="H48" s="1">
        <v>33.709676999999999</v>
      </c>
      <c r="I48" s="1">
        <v>35.322581</v>
      </c>
      <c r="J48" s="1">
        <v>35.322581</v>
      </c>
      <c r="K48" s="1">
        <v>35.806452</v>
      </c>
      <c r="L48" s="54"/>
      <c r="M48" s="54"/>
      <c r="N48" s="54"/>
      <c r="O48" s="54"/>
      <c r="P48" s="58"/>
      <c r="Q48" s="54">
        <v>0.90330660377358496</v>
      </c>
      <c r="R48" s="54"/>
      <c r="S48" s="54"/>
      <c r="U48" s="54"/>
      <c r="V48" s="54"/>
      <c r="W48" s="54"/>
      <c r="X48" s="54"/>
      <c r="Y48" s="54"/>
      <c r="Z48" s="54"/>
      <c r="AA48" s="54"/>
      <c r="AB48" s="54"/>
      <c r="AC48" s="54"/>
      <c r="AI48" s="54"/>
      <c r="AL48" s="54"/>
      <c r="AO48" s="54"/>
      <c r="AR48" s="54"/>
      <c r="AU48" s="54"/>
      <c r="AX48" s="54"/>
      <c r="BA48" s="54"/>
      <c r="BD48" s="54"/>
    </row>
    <row r="49" spans="4:56" ht="14.5" customHeight="1" x14ac:dyDescent="0.35">
      <c r="D49" s="60" t="s">
        <v>3</v>
      </c>
      <c r="E49" t="s">
        <v>111</v>
      </c>
      <c r="F49" s="1">
        <v>16.774194000000001</v>
      </c>
      <c r="G49" s="1">
        <v>21.451612999999998</v>
      </c>
      <c r="H49" s="1">
        <v>28.387097000000001</v>
      </c>
      <c r="I49" s="1">
        <v>34.516128999999999</v>
      </c>
      <c r="J49" s="1">
        <v>35.645161000000002</v>
      </c>
      <c r="K49" s="1">
        <v>36.129032000000002</v>
      </c>
      <c r="L49" s="54"/>
      <c r="M49" s="54"/>
      <c r="N49" s="54"/>
      <c r="O49" s="54"/>
      <c r="P49" s="58"/>
      <c r="Q49" s="54">
        <v>0.78078878504672888</v>
      </c>
      <c r="R49" s="54"/>
      <c r="S49" s="54"/>
      <c r="U49" s="54"/>
      <c r="V49" s="54"/>
      <c r="W49" s="54"/>
      <c r="X49" s="54"/>
      <c r="Y49" s="54"/>
      <c r="Z49" s="54"/>
      <c r="AA49" s="54"/>
      <c r="AB49" s="54"/>
      <c r="AC49" s="54"/>
      <c r="AI49" s="54"/>
      <c r="AL49" s="54"/>
      <c r="AO49" s="54"/>
      <c r="AR49" s="54"/>
      <c r="AU49" s="54"/>
      <c r="AX49" s="54"/>
      <c r="BA49" s="54"/>
      <c r="BD49" s="54"/>
    </row>
    <row r="50" spans="4:56" ht="14.5" customHeight="1" x14ac:dyDescent="0.35">
      <c r="D50" s="60" t="s">
        <v>4</v>
      </c>
      <c r="E50" t="s">
        <v>110</v>
      </c>
      <c r="F50" s="1">
        <v>6.6777959999999998</v>
      </c>
      <c r="G50" s="1">
        <v>10.684474</v>
      </c>
      <c r="H50" s="1">
        <v>16.694490999999999</v>
      </c>
      <c r="I50" s="1">
        <v>33.722870999999998</v>
      </c>
      <c r="J50" s="1">
        <v>39.398997999999999</v>
      </c>
      <c r="K50" s="1">
        <v>40.567613000000001</v>
      </c>
      <c r="L50" s="54"/>
      <c r="M50" s="54"/>
      <c r="N50" s="54"/>
      <c r="O50" s="54"/>
      <c r="P50" s="58"/>
      <c r="Q50" s="54">
        <v>0.59131238532110086</v>
      </c>
      <c r="R50" s="54"/>
      <c r="S50" s="54"/>
      <c r="U50" s="54"/>
      <c r="V50" s="54"/>
      <c r="W50" s="54"/>
      <c r="X50" s="54"/>
      <c r="Y50" s="54"/>
      <c r="Z50" s="54"/>
      <c r="AA50" s="54"/>
      <c r="AB50" s="54"/>
      <c r="AC50" s="54"/>
      <c r="AI50" s="54"/>
      <c r="AL50" s="54"/>
      <c r="AO50" s="54"/>
      <c r="AR50" s="54"/>
      <c r="AU50" s="54"/>
      <c r="AX50" s="54"/>
      <c r="BA50" s="54"/>
      <c r="BD50" s="54"/>
    </row>
    <row r="51" spans="4:56" ht="14.5" customHeight="1" x14ac:dyDescent="0.35">
      <c r="D51" s="60" t="s">
        <v>6</v>
      </c>
      <c r="E51" t="s">
        <v>108</v>
      </c>
      <c r="F51" s="1">
        <v>25.542570999999999</v>
      </c>
      <c r="G51" s="1">
        <v>30.884808</v>
      </c>
      <c r="H51" s="1">
        <v>36.060099999999998</v>
      </c>
      <c r="I51" s="1">
        <v>39.398997999999999</v>
      </c>
      <c r="J51" s="1">
        <v>39.899833000000001</v>
      </c>
      <c r="K51" s="1">
        <v>41.402337000000003</v>
      </c>
      <c r="N51" s="54"/>
      <c r="O51" s="54"/>
      <c r="P51" s="58"/>
      <c r="Q51">
        <v>0.89517834101382487</v>
      </c>
      <c r="R51" s="54"/>
      <c r="S51" s="54"/>
      <c r="U51" s="54"/>
      <c r="V51" s="54"/>
      <c r="W51" s="54"/>
      <c r="X51" s="54"/>
      <c r="Y51" s="54"/>
      <c r="Z51" s="54"/>
      <c r="AA51" s="54"/>
      <c r="AB51" s="54"/>
      <c r="AC51" s="54"/>
      <c r="AI51" s="54"/>
      <c r="AL51" s="54"/>
      <c r="AO51" s="54"/>
      <c r="AR51" s="54"/>
      <c r="AU51" s="54"/>
      <c r="AX51" s="54"/>
      <c r="BA51" s="54"/>
      <c r="BD51" s="54"/>
    </row>
    <row r="52" spans="4:56" ht="14.5" customHeight="1" x14ac:dyDescent="0.35">
      <c r="D52" s="65"/>
      <c r="E52" s="65"/>
      <c r="F52" s="2"/>
      <c r="G52" s="2"/>
      <c r="H52" s="2"/>
      <c r="I52" s="2"/>
      <c r="J52" s="2"/>
      <c r="K52" s="2"/>
      <c r="N52" s="54"/>
      <c r="O52" s="54"/>
      <c r="P52" s="58"/>
      <c r="Q52" s="54">
        <v>0.96665560747663537</v>
      </c>
      <c r="R52" s="54"/>
      <c r="S52" s="54"/>
      <c r="U52" s="54"/>
      <c r="V52" s="54"/>
      <c r="W52" s="54"/>
      <c r="X52" s="54"/>
      <c r="Y52" s="54"/>
      <c r="Z52" s="54"/>
      <c r="AA52" s="54"/>
      <c r="AB52" s="54"/>
      <c r="AC52" s="54"/>
      <c r="AI52" s="54"/>
      <c r="AL52" s="54"/>
      <c r="AO52" s="54"/>
      <c r="AR52" s="54"/>
      <c r="AU52" s="54"/>
      <c r="AX52" s="54"/>
      <c r="BA52" s="54"/>
      <c r="BD52" s="54"/>
    </row>
    <row r="53" spans="4:56" ht="14.5" customHeight="1" x14ac:dyDescent="0.35">
      <c r="D53" s="65"/>
      <c r="E53" s="65"/>
      <c r="F53" s="2"/>
      <c r="G53" s="2"/>
      <c r="H53" s="2"/>
      <c r="I53" s="2"/>
      <c r="J53" s="2"/>
      <c r="K53" s="2"/>
      <c r="P53" s="58"/>
      <c r="Q53" s="54">
        <v>0.96377056074766354</v>
      </c>
      <c r="R53" s="1"/>
      <c r="S53" s="1"/>
      <c r="T53" s="1"/>
      <c r="U53" s="1"/>
      <c r="V53" s="1"/>
      <c r="W53" s="1"/>
      <c r="X53" s="1"/>
      <c r="Y53" s="1"/>
      <c r="Z53" s="1"/>
      <c r="AI53" s="54"/>
      <c r="AL53" s="54"/>
      <c r="AO53" s="54"/>
      <c r="AR53" s="54"/>
      <c r="AU53" s="54"/>
      <c r="AX53" s="54"/>
      <c r="BA53" s="54"/>
      <c r="BD53" s="54"/>
    </row>
    <row r="54" spans="4:56" ht="14.5" customHeight="1" x14ac:dyDescent="0.35">
      <c r="P54" s="58"/>
      <c r="Q54" s="54">
        <v>0.94872216981132063</v>
      </c>
      <c r="AI54" s="54"/>
      <c r="AL54" s="54"/>
      <c r="AO54" s="54"/>
      <c r="AR54" s="54"/>
      <c r="AU54" s="54"/>
      <c r="AX54" s="54"/>
      <c r="BA54" s="54"/>
      <c r="BD54" s="54"/>
    </row>
    <row r="55" spans="4:56" x14ac:dyDescent="0.35">
      <c r="D55" s="3"/>
      <c r="F55">
        <v>2475.2812903225808</v>
      </c>
      <c r="G55">
        <v>2622.6964516129033</v>
      </c>
      <c r="H55">
        <v>2725.1017741935484</v>
      </c>
      <c r="I55">
        <v>2803.717419354839</v>
      </c>
      <c r="J55">
        <v>2846.7929032258066</v>
      </c>
      <c r="K55">
        <v>2862.4409677419353</v>
      </c>
      <c r="L55" s="54"/>
      <c r="M55" s="54"/>
      <c r="N55" s="3"/>
      <c r="O55" s="3"/>
      <c r="P55" s="58"/>
      <c r="Q55" s="54">
        <v>0.91357383177570084</v>
      </c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I55" s="54"/>
      <c r="AL55" s="54"/>
      <c r="AO55" s="54"/>
      <c r="AR55" s="54"/>
      <c r="AU55" s="54"/>
      <c r="AX55" s="54"/>
      <c r="BA55" s="54"/>
      <c r="BD55" s="54"/>
    </row>
    <row r="56" spans="4:56" x14ac:dyDescent="0.35">
      <c r="D56" s="62"/>
      <c r="E56" s="62"/>
      <c r="F56" s="62">
        <v>2540.1832258064514</v>
      </c>
      <c r="G56" s="63">
        <v>2672.0369354838708</v>
      </c>
      <c r="H56" s="63">
        <v>2772.8254838709677</v>
      </c>
      <c r="I56" s="63">
        <v>2857.2730645161291</v>
      </c>
      <c r="J56" s="63">
        <v>2909.3274193548386</v>
      </c>
      <c r="K56" s="63">
        <v>2934.1564516129033</v>
      </c>
      <c r="L56" s="63"/>
      <c r="M56" s="62"/>
      <c r="N56" s="54"/>
      <c r="O56" s="54"/>
      <c r="P56" s="58"/>
      <c r="Q56" s="54">
        <v>0.84554541284403661</v>
      </c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I56" s="54"/>
      <c r="AL56" s="54"/>
      <c r="AO56" s="54"/>
      <c r="AR56" s="54"/>
      <c r="AU56" s="54"/>
      <c r="AX56" s="54"/>
      <c r="BA56" s="54"/>
      <c r="BD56" s="54"/>
    </row>
    <row r="57" spans="4:56" x14ac:dyDescent="0.35">
      <c r="D57" s="60"/>
      <c r="F57">
        <v>3743.1209677419356</v>
      </c>
      <c r="G57">
        <v>4050.308064516129</v>
      </c>
      <c r="H57">
        <v>4366.7338709677424</v>
      </c>
      <c r="I57">
        <v>4599.7225806451615</v>
      </c>
      <c r="J57">
        <v>4706.5451612903225</v>
      </c>
      <c r="K57">
        <v>4798.0661290322578</v>
      </c>
      <c r="L57" s="54"/>
      <c r="N57" s="54"/>
      <c r="O57" s="54"/>
      <c r="P57" s="58"/>
      <c r="Q57">
        <v>0.95212258064516131</v>
      </c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I57" s="54"/>
      <c r="AL57" s="54"/>
      <c r="AO57" s="54"/>
      <c r="AR57" s="54"/>
      <c r="AU57" s="54"/>
      <c r="AX57" s="54"/>
      <c r="BA57" s="54"/>
      <c r="BD57" s="54"/>
    </row>
    <row r="58" spans="4:56" x14ac:dyDescent="0.35">
      <c r="D58" s="60"/>
      <c r="F58">
        <v>2660.0554838709677</v>
      </c>
      <c r="G58">
        <v>3025.3887096774192</v>
      </c>
      <c r="H58">
        <v>3560.0790322580647</v>
      </c>
      <c r="I58">
        <v>4296.866129032258</v>
      </c>
      <c r="J58">
        <v>4570.2741935483873</v>
      </c>
      <c r="K58">
        <v>4687.779032258064</v>
      </c>
      <c r="L58" s="54"/>
      <c r="N58" s="54"/>
      <c r="O58" s="54"/>
      <c r="P58" s="58"/>
      <c r="Q58" s="54">
        <v>0.97328785046728961</v>
      </c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I58" s="54"/>
      <c r="AL58" s="54"/>
      <c r="AO58" s="54"/>
      <c r="AR58" s="54"/>
      <c r="AU58" s="54"/>
      <c r="AX58" s="54"/>
      <c r="BA58" s="54"/>
      <c r="BD58" s="54"/>
    </row>
    <row r="59" spans="4:56" x14ac:dyDescent="0.35">
      <c r="D59" s="60"/>
      <c r="F59">
        <v>2095.5252086811352</v>
      </c>
      <c r="G59">
        <v>2491.9109677419356</v>
      </c>
      <c r="H59">
        <v>3261.5532258064513</v>
      </c>
      <c r="I59">
        <v>4483.0838709677419</v>
      </c>
      <c r="J59">
        <v>5057.0387096774193</v>
      </c>
      <c r="K59">
        <v>5198.7951612903225</v>
      </c>
      <c r="L59" s="54"/>
      <c r="N59" s="54"/>
      <c r="O59" s="54"/>
      <c r="P59" s="58"/>
      <c r="Q59" s="54">
        <v>0.97492149532710282</v>
      </c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I59" s="54"/>
      <c r="AL59" s="54"/>
      <c r="AO59" s="54"/>
      <c r="AR59" s="54"/>
      <c r="AU59" s="54"/>
      <c r="AX59" s="54"/>
      <c r="BA59" s="54"/>
      <c r="BD59" s="54"/>
    </row>
    <row r="60" spans="4:56" x14ac:dyDescent="0.35">
      <c r="D60" s="60"/>
      <c r="F60">
        <v>2995.7846410684474</v>
      </c>
      <c r="G60">
        <v>3342.9693548387099</v>
      </c>
      <c r="H60">
        <v>3759.5774193548386</v>
      </c>
      <c r="I60">
        <v>4024.6129032258063</v>
      </c>
      <c r="J60">
        <v>4147.8919354838708</v>
      </c>
      <c r="K60">
        <v>4184.2693548387097</v>
      </c>
      <c r="L60" s="54"/>
      <c r="N60" s="54"/>
      <c r="O60" s="54"/>
      <c r="P60" s="58"/>
      <c r="Q60" s="54">
        <v>0.96404575471698106</v>
      </c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I60" s="54"/>
      <c r="AL60" s="54"/>
      <c r="AO60" s="54"/>
      <c r="AR60" s="54"/>
      <c r="AU60" s="54"/>
      <c r="AX60" s="54"/>
      <c r="BA60" s="54"/>
      <c r="BD60" s="54"/>
    </row>
    <row r="61" spans="4:56" x14ac:dyDescent="0.35">
      <c r="D61" s="60"/>
      <c r="L61" s="54"/>
      <c r="N61" s="54"/>
      <c r="O61" s="54"/>
      <c r="P61" s="54"/>
      <c r="Q61" s="54">
        <v>0.96017523364485968</v>
      </c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I61" s="54"/>
      <c r="AL61" s="54"/>
      <c r="AO61" s="54"/>
      <c r="AR61" s="54"/>
      <c r="AU61" s="54"/>
      <c r="AX61" s="54"/>
      <c r="BA61" s="54"/>
      <c r="BD61" s="54"/>
    </row>
    <row r="62" spans="4:56" x14ac:dyDescent="0.35">
      <c r="D62" s="60"/>
      <c r="L62" s="54"/>
      <c r="N62" s="54"/>
      <c r="O62" s="54"/>
      <c r="P62" s="54"/>
      <c r="Q62" s="54">
        <v>0.94912660550458716</v>
      </c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I62" s="54"/>
      <c r="AL62" s="54"/>
      <c r="AO62" s="54"/>
      <c r="AR62" s="54"/>
      <c r="AU62" s="54"/>
      <c r="AX62" s="54"/>
      <c r="BA62" s="54"/>
      <c r="BD62" s="54"/>
    </row>
    <row r="63" spans="4:56" ht="14.5" customHeight="1" x14ac:dyDescent="0.35">
      <c r="D63" s="60"/>
      <c r="L63" s="54"/>
      <c r="N63" s="54"/>
      <c r="O63" s="54"/>
      <c r="P63" s="54"/>
      <c r="Q63">
        <v>0.96997741935483872</v>
      </c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I63" s="54"/>
      <c r="AL63" s="54"/>
      <c r="AO63" s="54"/>
      <c r="AR63" s="54"/>
      <c r="AU63" s="54"/>
      <c r="AX63" s="54"/>
      <c r="BA63" s="54"/>
      <c r="BD63" s="54"/>
    </row>
    <row r="64" spans="4:56" ht="14.5" customHeight="1" x14ac:dyDescent="0.35">
      <c r="D64" s="60"/>
      <c r="L64" s="54"/>
      <c r="N64" s="54"/>
      <c r="O64" s="54"/>
      <c r="P64" s="54"/>
      <c r="Q64" s="54">
        <v>0.97951121495327087</v>
      </c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2"/>
      <c r="AI64" s="54"/>
      <c r="AL64" s="54"/>
      <c r="AO64" s="54"/>
      <c r="AR64" s="54"/>
      <c r="AU64" s="54"/>
      <c r="AX64" s="54"/>
      <c r="BA64" s="54"/>
      <c r="BD64" s="54"/>
    </row>
    <row r="65" spans="4:56" x14ac:dyDescent="0.35">
      <c r="Q65" s="54">
        <v>0.98483831775700925</v>
      </c>
      <c r="AI65" s="54"/>
      <c r="AL65" s="54"/>
      <c r="AO65" s="54"/>
      <c r="AR65" s="54"/>
      <c r="AU65" s="54"/>
      <c r="AX65" s="54"/>
      <c r="BA65" s="54"/>
      <c r="BD65" s="54"/>
    </row>
    <row r="66" spans="4:56" x14ac:dyDescent="0.35">
      <c r="L66" s="63"/>
      <c r="M66" s="63"/>
      <c r="N66" s="63"/>
      <c r="O66" s="63"/>
      <c r="P66" s="63"/>
      <c r="Q66" s="54">
        <v>0.97511037735849049</v>
      </c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  <c r="AC66" s="63"/>
    </row>
    <row r="67" spans="4:56" x14ac:dyDescent="0.35">
      <c r="L67" s="54"/>
      <c r="M67" s="54"/>
      <c r="N67" s="54"/>
      <c r="O67" s="54"/>
      <c r="P67" s="54"/>
      <c r="Q67" s="54">
        <v>0.96984859813084112</v>
      </c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</row>
    <row r="68" spans="4:56" x14ac:dyDescent="0.35">
      <c r="L68" s="54"/>
      <c r="M68" s="54"/>
      <c r="N68" s="54"/>
      <c r="O68" s="54"/>
      <c r="P68" s="54"/>
      <c r="Q68" s="54">
        <v>0.96599724770642192</v>
      </c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</row>
    <row r="69" spans="4:56" x14ac:dyDescent="0.35">
      <c r="L69" s="54"/>
      <c r="M69" s="54"/>
      <c r="N69" s="54"/>
      <c r="O69" s="54"/>
      <c r="P69" s="54"/>
      <c r="Q69">
        <v>0.98114516129032259</v>
      </c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</row>
    <row r="70" spans="4:56" ht="31" x14ac:dyDescent="0.35">
      <c r="L70" s="54"/>
      <c r="M70" s="54"/>
      <c r="N70" s="54"/>
      <c r="O70" s="54"/>
      <c r="P70" s="54"/>
      <c r="Q70" s="59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</row>
    <row r="71" spans="4:56" x14ac:dyDescent="0.35">
      <c r="D71" s="60"/>
      <c r="E71" s="60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</row>
    <row r="72" spans="4:56" x14ac:dyDescent="0.35">
      <c r="D72" s="60"/>
      <c r="E72" s="60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</row>
    <row r="73" spans="4:56" x14ac:dyDescent="0.35">
      <c r="D73" s="60"/>
      <c r="E73" s="60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</row>
    <row r="74" spans="4:56" x14ac:dyDescent="0.35">
      <c r="D74" s="60"/>
      <c r="E74" s="60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</row>
  </sheetData>
  <mergeCells count="10">
    <mergeCell ref="O1:V2"/>
    <mergeCell ref="AF1:AM2"/>
    <mergeCell ref="D3:L4"/>
    <mergeCell ref="O3:V4"/>
    <mergeCell ref="AF3:AM4"/>
    <mergeCell ref="D15:G16"/>
    <mergeCell ref="D27:E28"/>
    <mergeCell ref="D29:F31"/>
    <mergeCell ref="D43:K44"/>
    <mergeCell ref="D1:K2"/>
  </mergeCells>
  <conditionalFormatting sqref="F18:K23">
    <cfRule type="cellIs" dxfId="0" priority="7" operator="lessThan">
      <formula>50</formula>
    </cfRule>
  </conditionalFormatting>
  <conditionalFormatting sqref="F6:L6">
    <cfRule type="colorScale" priority="6">
      <colorScale>
        <cfvo type="num" val="0"/>
        <cfvo type="percent" val="50"/>
        <cfvo type="num" val="4520"/>
        <color rgb="FFF8696B"/>
        <color rgb="FFFCFCFF"/>
        <color rgb="FF63BE7B"/>
      </colorScale>
    </cfRule>
  </conditionalFormatting>
  <conditionalFormatting sqref="F7:L7">
    <cfRule type="colorScale" priority="5">
      <colorScale>
        <cfvo type="num" val="0"/>
        <cfvo type="percent" val="50"/>
        <cfvo type="num" val="4520"/>
        <color rgb="FFF8696B"/>
        <color rgb="FFFCFCFF"/>
        <color rgb="FF63BE7B"/>
      </colorScale>
    </cfRule>
  </conditionalFormatting>
  <conditionalFormatting sqref="F8:L8">
    <cfRule type="colorScale" priority="4">
      <colorScale>
        <cfvo type="num" val="0"/>
        <cfvo type="percent" val="50"/>
        <cfvo type="num" val="7440"/>
        <color rgb="FFF8696B"/>
        <color rgb="FFFCFCFF"/>
        <color rgb="FF63BE7B"/>
      </colorScale>
    </cfRule>
  </conditionalFormatting>
  <conditionalFormatting sqref="F9:L9">
    <cfRule type="colorScale" priority="3">
      <colorScale>
        <cfvo type="num" val="0"/>
        <cfvo type="percent" val="50"/>
        <cfvo type="num" val="7440"/>
        <color rgb="FFF8696B"/>
        <color rgb="FFFCFCFF"/>
        <color rgb="FF63BE7B"/>
      </colorScale>
    </cfRule>
  </conditionalFormatting>
  <conditionalFormatting sqref="F10:L10">
    <cfRule type="colorScale" priority="2">
      <colorScale>
        <cfvo type="num" val="0"/>
        <cfvo type="percent" val="50"/>
        <cfvo type="num" val="10679"/>
        <color rgb="FFF8696B"/>
        <color rgb="FFFCFCFF"/>
        <color rgb="FF63BE7B"/>
      </colorScale>
    </cfRule>
  </conditionalFormatting>
  <conditionalFormatting sqref="F11:L11">
    <cfRule type="colorScale" priority="1">
      <colorScale>
        <cfvo type="num" val="0"/>
        <cfvo type="percent" val="50"/>
        <cfvo type="num" val="8743"/>
        <color rgb="FFF8696B"/>
        <color rgb="FFFCFCFF"/>
        <color rgb="FF63BE7B"/>
      </colorScale>
    </cfRule>
  </conditionalFormatting>
  <conditionalFormatting sqref="G13:K13">
    <cfRule type="colorScale" priority="9">
      <colorScale>
        <cfvo type="num" val="0"/>
        <cfvo type="percent" val="50"/>
        <cfvo type="num" val="8137"/>
        <color rgb="FFF8696B"/>
        <color rgb="FFFCFCFF"/>
        <color rgb="FF63BE7B"/>
      </colorScale>
    </cfRule>
  </conditionalFormatting>
  <conditionalFormatting sqref="M8:M9 L13:M13 L15:M15 L17:M17 X8:AC9 W13:AC13 W15:AC15 W17:AC17">
    <cfRule type="colorScale" priority="13">
      <colorScale>
        <cfvo type="min"/>
        <cfvo type="num" val="6276"/>
        <cfvo type="num" val="10679"/>
        <color rgb="FFC00000"/>
        <color theme="7" tint="0.79998168889431442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BD7084D5-A431-42AC-929B-135D266B7517}">
            <x14:iconSet iconSet="3Symbols" custom="1">
              <x14:cfvo type="percent">
                <xm:f>0</xm:f>
              </x14:cfvo>
              <x14:cfvo type="num">
                <xm:f>50</xm:f>
              </x14:cfvo>
              <x14:cfvo type="num">
                <xm:f>80</xm:f>
              </x14:cfvo>
              <x14:cfIcon iconSet="3Symbols" iconId="0"/>
              <x14:cfIcon iconSet="3Symbols2" iconId="2"/>
              <x14:cfIcon iconSet="3Symbols" iconId="2"/>
            </x14:iconSet>
          </x14:cfRule>
          <xm:sqref>F18:K23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2B3-1DA2-4506-8C3D-56B9D5760B43}">
  <sheetPr codeName="Sheet7"/>
  <dimension ref="A1:BG238"/>
  <sheetViews>
    <sheetView topLeftCell="D20" zoomScaleNormal="100" workbookViewId="0">
      <selection activeCell="R54" sqref="R54"/>
    </sheetView>
  </sheetViews>
  <sheetFormatPr defaultRowHeight="14.5" x14ac:dyDescent="0.35"/>
  <cols>
    <col min="1" max="1" width="15.7265625" customWidth="1"/>
    <col min="2" max="2" width="16.7265625" customWidth="1"/>
    <col min="3" max="3" width="2.54296875" customWidth="1"/>
    <col min="4" max="5" width="11.1796875" customWidth="1"/>
    <col min="6" max="15" width="8" customWidth="1"/>
    <col min="16" max="16" width="7.36328125" bestFit="1" customWidth="1"/>
    <col min="17" max="17" width="9.1796875" customWidth="1"/>
    <col min="18" max="26" width="8" customWidth="1"/>
    <col min="27" max="29" width="8.6328125" customWidth="1"/>
    <col min="30" max="30" width="10.81640625" bestFit="1" customWidth="1"/>
    <col min="31" max="31" width="12.1796875" customWidth="1"/>
  </cols>
  <sheetData>
    <row r="1" spans="1:58" x14ac:dyDescent="0.35">
      <c r="A1" t="s">
        <v>92</v>
      </c>
      <c r="B1" s="2">
        <v>32.746479000000001</v>
      </c>
      <c r="D1" s="132" t="s">
        <v>100</v>
      </c>
      <c r="E1" s="132"/>
      <c r="F1" s="132"/>
      <c r="G1" s="132"/>
      <c r="H1" s="132"/>
      <c r="I1" s="132"/>
      <c r="J1" s="132"/>
      <c r="K1" s="132"/>
      <c r="AF1" s="132"/>
      <c r="AG1" s="132"/>
      <c r="AH1" s="132"/>
      <c r="AI1" s="132"/>
      <c r="AJ1" s="132"/>
      <c r="AK1" s="132"/>
      <c r="AL1" s="132"/>
      <c r="AM1" s="132"/>
    </row>
    <row r="2" spans="1:58" x14ac:dyDescent="0.35">
      <c r="A2" t="s">
        <v>93</v>
      </c>
      <c r="B2" s="2">
        <v>49.582638000000003</v>
      </c>
      <c r="D2" s="132"/>
      <c r="E2" s="132"/>
      <c r="F2" s="132"/>
      <c r="G2" s="132"/>
      <c r="H2" s="132"/>
      <c r="I2" s="132"/>
      <c r="J2" s="132"/>
      <c r="K2" s="132"/>
      <c r="AF2" s="132"/>
      <c r="AG2" s="132"/>
      <c r="AH2" s="132"/>
      <c r="AI2" s="132"/>
      <c r="AJ2" s="132"/>
      <c r="AK2" s="132"/>
      <c r="AL2" s="132"/>
      <c r="AM2" s="132"/>
    </row>
    <row r="3" spans="1:58" ht="14.5" customHeight="1" x14ac:dyDescent="0.35">
      <c r="A3" t="s">
        <v>94</v>
      </c>
      <c r="B3" s="2">
        <v>32.042254</v>
      </c>
      <c r="D3" s="131" t="s">
        <v>137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AF3" s="131" t="s">
        <v>106</v>
      </c>
      <c r="AG3" s="131"/>
      <c r="AH3" s="131"/>
      <c r="AI3" s="131"/>
      <c r="AJ3" s="131"/>
      <c r="AK3" s="131"/>
      <c r="AL3" s="131"/>
      <c r="AM3" s="131"/>
    </row>
    <row r="4" spans="1:58" ht="14.5" customHeight="1" x14ac:dyDescent="0.35">
      <c r="A4" t="s">
        <v>95</v>
      </c>
      <c r="B4" s="2">
        <v>48.414023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AF4" s="131"/>
      <c r="AG4" s="131"/>
      <c r="AH4" s="131"/>
      <c r="AI4" s="131"/>
      <c r="AJ4" s="131"/>
      <c r="AK4" s="131"/>
      <c r="AL4" s="131"/>
      <c r="AM4" s="131"/>
    </row>
    <row r="5" spans="1:58" x14ac:dyDescent="0.35">
      <c r="A5" t="s">
        <v>96</v>
      </c>
      <c r="B5" s="2">
        <v>32.218310000000002</v>
      </c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 t="s">
        <v>74</v>
      </c>
      <c r="M5" s="3" t="s">
        <v>75</v>
      </c>
      <c r="N5" s="3" t="s">
        <v>76</v>
      </c>
      <c r="O5" s="3" t="s">
        <v>77</v>
      </c>
      <c r="P5" s="3" t="s">
        <v>78</v>
      </c>
      <c r="Q5" s="3" t="s">
        <v>79</v>
      </c>
      <c r="R5" s="3" t="s">
        <v>80</v>
      </c>
      <c r="S5" s="3" t="s">
        <v>81</v>
      </c>
      <c r="T5" s="3" t="s">
        <v>82</v>
      </c>
      <c r="U5" s="3" t="s">
        <v>83</v>
      </c>
      <c r="V5" s="3" t="s">
        <v>84</v>
      </c>
      <c r="W5" s="3" t="s">
        <v>85</v>
      </c>
      <c r="X5" s="3" t="s">
        <v>86</v>
      </c>
      <c r="Y5" s="3" t="s">
        <v>87</v>
      </c>
      <c r="Z5" s="3" t="s">
        <v>88</v>
      </c>
      <c r="AA5" s="3" t="s">
        <v>89</v>
      </c>
      <c r="AB5" s="3" t="s">
        <v>90</v>
      </c>
      <c r="AC5" s="3" t="s">
        <v>91</v>
      </c>
      <c r="AD5" s="3"/>
      <c r="AE5" s="3" t="s">
        <v>107</v>
      </c>
      <c r="AF5" s="3" t="s">
        <v>66</v>
      </c>
      <c r="AG5" s="3" t="s">
        <v>67</v>
      </c>
      <c r="AH5" s="3" t="s">
        <v>68</v>
      </c>
      <c r="AI5" s="3" t="s">
        <v>69</v>
      </c>
      <c r="AJ5" s="3" t="s">
        <v>70</v>
      </c>
      <c r="AK5" s="3" t="s">
        <v>71</v>
      </c>
      <c r="AL5" s="3" t="s">
        <v>72</v>
      </c>
      <c r="AM5" s="3" t="s">
        <v>73</v>
      </c>
      <c r="AN5" s="3" t="s">
        <v>74</v>
      </c>
      <c r="AO5" s="3" t="s">
        <v>75</v>
      </c>
      <c r="AP5" s="3" t="s">
        <v>76</v>
      </c>
      <c r="AQ5" s="3" t="s">
        <v>77</v>
      </c>
      <c r="AR5" s="3" t="s">
        <v>78</v>
      </c>
      <c r="AS5" s="3" t="s">
        <v>79</v>
      </c>
      <c r="AT5" s="3" t="s">
        <v>80</v>
      </c>
      <c r="AU5" s="3" t="s">
        <v>81</v>
      </c>
      <c r="AV5" s="3" t="s">
        <v>82</v>
      </c>
      <c r="AW5" s="3" t="s">
        <v>83</v>
      </c>
      <c r="AX5" s="3" t="s">
        <v>84</v>
      </c>
      <c r="AY5" s="3" t="s">
        <v>85</v>
      </c>
      <c r="AZ5" s="3" t="s">
        <v>86</v>
      </c>
      <c r="BA5" s="3" t="s">
        <v>87</v>
      </c>
      <c r="BB5" s="3" t="s">
        <v>88</v>
      </c>
      <c r="BC5" s="3" t="s">
        <v>89</v>
      </c>
      <c r="BD5" s="3" t="s">
        <v>90</v>
      </c>
      <c r="BE5" s="3" t="s">
        <v>91</v>
      </c>
      <c r="BF5" s="3" t="s">
        <v>136</v>
      </c>
    </row>
    <row r="6" spans="1:58" x14ac:dyDescent="0.35">
      <c r="A6" t="s">
        <v>97</v>
      </c>
      <c r="B6" s="2">
        <v>49.415692999999997</v>
      </c>
      <c r="D6" t="s">
        <v>0</v>
      </c>
      <c r="E6" t="s">
        <v>58</v>
      </c>
      <c r="F6" s="68">
        <f>((AH6*179)/$AE$6)/1000</f>
        <v>227.25357066004577</v>
      </c>
      <c r="G6" s="68">
        <f t="shared" ref="G6:AC6" si="0">((AI6*179)/$AE$6)/1000</f>
        <v>234.65738598207741</v>
      </c>
      <c r="H6" s="68">
        <f t="shared" si="0"/>
        <v>249.7468747368662</v>
      </c>
      <c r="I6" s="68">
        <f t="shared" si="0"/>
        <v>270.01089060980809</v>
      </c>
      <c r="J6" s="68">
        <f t="shared" si="0"/>
        <v>299.23858671721132</v>
      </c>
      <c r="K6" s="68">
        <f t="shared" si="0"/>
        <v>340.50968309859155</v>
      </c>
      <c r="L6" s="68">
        <f t="shared" si="0"/>
        <v>393.73697183098591</v>
      </c>
      <c r="M6" s="68">
        <f t="shared" si="0"/>
        <v>468.0786971830986</v>
      </c>
      <c r="N6" s="68">
        <f t="shared" si="0"/>
        <v>578.06285211267607</v>
      </c>
      <c r="O6" s="68">
        <f t="shared" si="0"/>
        <v>739.76161971830982</v>
      </c>
      <c r="P6" s="68">
        <f t="shared" si="0"/>
        <v>937.07130281690138</v>
      </c>
      <c r="Q6" s="68">
        <f t="shared" si="0"/>
        <v>1122.0904929577464</v>
      </c>
      <c r="R6" s="68">
        <f t="shared" si="0"/>
        <v>1247.8947183098589</v>
      </c>
      <c r="S6" s="68">
        <f t="shared" si="0"/>
        <v>1308.9690140845071</v>
      </c>
      <c r="T6" s="68">
        <f t="shared" si="0"/>
        <v>1366.0095070422535</v>
      </c>
      <c r="U6" s="68">
        <f t="shared" si="0"/>
        <v>1420.3713028169013</v>
      </c>
      <c r="V6" s="68">
        <f t="shared" si="0"/>
        <v>1466.5709507042254</v>
      </c>
      <c r="W6" s="68">
        <f t="shared" si="0"/>
        <v>1503.9781690140846</v>
      </c>
      <c r="X6" s="68">
        <f t="shared" si="0"/>
        <v>1542.456866197183</v>
      </c>
      <c r="Y6" s="68">
        <f t="shared" si="0"/>
        <v>1578.193838028169</v>
      </c>
      <c r="Z6" s="68">
        <f t="shared" si="0"/>
        <v>1615.0022887323944</v>
      </c>
      <c r="AA6" s="68">
        <f t="shared" si="0"/>
        <v>1651.6846830985917</v>
      </c>
      <c r="AB6" s="68">
        <f t="shared" si="0"/>
        <v>1691.3609154929577</v>
      </c>
      <c r="AC6" s="68">
        <f t="shared" si="0"/>
        <v>1736.6151408450703</v>
      </c>
      <c r="AD6" s="68">
        <f t="shared" ref="AD6" si="1">((BF6*179)/$AE$6)/1000</f>
        <v>2332.5464788732393</v>
      </c>
      <c r="AE6">
        <v>568</v>
      </c>
      <c r="AF6" t="s">
        <v>0</v>
      </c>
      <c r="AG6" t="s">
        <v>58</v>
      </c>
      <c r="AH6" s="2">
        <v>721117.475614</v>
      </c>
      <c r="AI6" s="2">
        <v>744611.14657999994</v>
      </c>
      <c r="AJ6" s="2">
        <v>792492.87626000005</v>
      </c>
      <c r="AK6" s="2">
        <v>856794.33444899996</v>
      </c>
      <c r="AL6" s="2">
        <v>949539.202544</v>
      </c>
      <c r="AM6" s="2">
        <v>1080500</v>
      </c>
      <c r="AN6" s="2">
        <v>1249400</v>
      </c>
      <c r="AO6" s="2">
        <v>1485300</v>
      </c>
      <c r="AP6" s="2">
        <v>1834300</v>
      </c>
      <c r="AQ6" s="2">
        <v>2347400</v>
      </c>
      <c r="AR6" s="2">
        <v>2973500</v>
      </c>
      <c r="AS6" s="2">
        <v>3560600</v>
      </c>
      <c r="AT6" s="2">
        <v>3959800</v>
      </c>
      <c r="AU6" s="2">
        <v>4153600</v>
      </c>
      <c r="AV6" s="2">
        <v>4334600</v>
      </c>
      <c r="AW6" s="2">
        <v>4507100</v>
      </c>
      <c r="AX6" s="2">
        <v>4653700</v>
      </c>
      <c r="AY6" s="2">
        <v>4772400</v>
      </c>
      <c r="AZ6" s="2">
        <v>4894500</v>
      </c>
      <c r="BA6" s="2">
        <v>5007900</v>
      </c>
      <c r="BB6" s="2">
        <v>5124700</v>
      </c>
      <c r="BC6" s="2">
        <v>5241100</v>
      </c>
      <c r="BD6" s="2">
        <v>5367000</v>
      </c>
      <c r="BE6" s="2">
        <v>5510600</v>
      </c>
      <c r="BF6" s="2">
        <v>7401600</v>
      </c>
    </row>
    <row r="7" spans="1:58" x14ac:dyDescent="0.35">
      <c r="A7" t="s">
        <v>98</v>
      </c>
      <c r="B7" s="2">
        <v>32.570422999999998</v>
      </c>
      <c r="D7" t="s">
        <v>1</v>
      </c>
      <c r="E7" t="s">
        <v>59</v>
      </c>
      <c r="F7" s="68">
        <f>((AH7*179)/$AE$7)/1000</f>
        <v>602.86243739565941</v>
      </c>
      <c r="G7" s="68">
        <f t="shared" ref="G7:AC7" si="2">((AI7*179)/$AE$7)/1000</f>
        <v>610.90100166944899</v>
      </c>
      <c r="H7" s="68">
        <f t="shared" si="2"/>
        <v>623.00367278797989</v>
      </c>
      <c r="I7" s="68">
        <f t="shared" si="2"/>
        <v>638.99115191986641</v>
      </c>
      <c r="J7" s="68">
        <f t="shared" si="2"/>
        <v>661.58280467445741</v>
      </c>
      <c r="K7" s="68">
        <f t="shared" si="2"/>
        <v>694.30484140233716</v>
      </c>
      <c r="L7" s="68">
        <f t="shared" si="2"/>
        <v>731.92771285475794</v>
      </c>
      <c r="M7" s="68">
        <f t="shared" si="2"/>
        <v>781.17512520868115</v>
      </c>
      <c r="N7" s="68">
        <f t="shared" si="2"/>
        <v>846.76861435726209</v>
      </c>
      <c r="O7" s="68">
        <f t="shared" si="2"/>
        <v>931.99532554257087</v>
      </c>
      <c r="P7" s="68">
        <f t="shared" si="2"/>
        <v>1030.0717863105176</v>
      </c>
      <c r="Q7" s="68">
        <f t="shared" si="2"/>
        <v>1127.9390651085141</v>
      </c>
      <c r="R7" s="68">
        <f t="shared" si="2"/>
        <v>1201.4515859766277</v>
      </c>
      <c r="S7" s="68">
        <f t="shared" si="2"/>
        <v>1249.2347245409017</v>
      </c>
      <c r="T7" s="68">
        <f t="shared" si="2"/>
        <v>1300.0061769616027</v>
      </c>
      <c r="U7" s="68">
        <f t="shared" si="2"/>
        <v>1346.7135225375625</v>
      </c>
      <c r="V7" s="68">
        <f t="shared" si="2"/>
        <v>1395.7218697829717</v>
      </c>
      <c r="W7" s="68">
        <f t="shared" si="2"/>
        <v>1449.9298831385643</v>
      </c>
      <c r="X7" s="68">
        <f t="shared" si="2"/>
        <v>1504.8550918196993</v>
      </c>
      <c r="Y7" s="68">
        <f t="shared" si="2"/>
        <v>1556.7023372287144</v>
      </c>
      <c r="Z7" s="68">
        <f t="shared" si="2"/>
        <v>1597.9410684474124</v>
      </c>
      <c r="AA7" s="68">
        <f t="shared" si="2"/>
        <v>1643.8415692821368</v>
      </c>
      <c r="AB7" s="68">
        <f t="shared" si="2"/>
        <v>1691.4752921535894</v>
      </c>
      <c r="AC7" s="68">
        <f t="shared" si="2"/>
        <v>1744.7270450751253</v>
      </c>
      <c r="AD7" s="68">
        <f t="shared" ref="AD7" si="3">((BF7*179)/$AE$7)/1000</f>
        <v>3730.3121869782972</v>
      </c>
      <c r="AE7">
        <v>599</v>
      </c>
      <c r="AF7" t="s">
        <v>1</v>
      </c>
      <c r="AG7" t="s">
        <v>59</v>
      </c>
      <c r="AH7" s="2">
        <v>2017400</v>
      </c>
      <c r="AI7" s="2">
        <v>2044300</v>
      </c>
      <c r="AJ7" s="2">
        <v>2084800</v>
      </c>
      <c r="AK7" s="2">
        <v>2138300</v>
      </c>
      <c r="AL7" s="2">
        <v>2213900</v>
      </c>
      <c r="AM7" s="2">
        <v>2323400</v>
      </c>
      <c r="AN7" s="2">
        <v>2449300</v>
      </c>
      <c r="AO7" s="2">
        <v>2614100</v>
      </c>
      <c r="AP7" s="2">
        <v>2833600</v>
      </c>
      <c r="AQ7" s="2">
        <v>3118800</v>
      </c>
      <c r="AR7" s="2">
        <v>3447000</v>
      </c>
      <c r="AS7" s="2">
        <v>3774500</v>
      </c>
      <c r="AT7" s="2">
        <v>4020500</v>
      </c>
      <c r="AU7" s="2">
        <v>4180400</v>
      </c>
      <c r="AV7" s="2">
        <v>4350300</v>
      </c>
      <c r="AW7" s="2">
        <v>4506600</v>
      </c>
      <c r="AX7" s="2">
        <v>4670600</v>
      </c>
      <c r="AY7" s="2">
        <v>4852000</v>
      </c>
      <c r="AZ7" s="2">
        <v>5035800</v>
      </c>
      <c r="BA7" s="2">
        <v>5209300</v>
      </c>
      <c r="BB7" s="2">
        <v>5347300</v>
      </c>
      <c r="BC7" s="2">
        <v>5500900</v>
      </c>
      <c r="BD7" s="2">
        <v>5660300</v>
      </c>
      <c r="BE7" s="2">
        <v>5838500</v>
      </c>
      <c r="BF7" s="2">
        <v>12483000</v>
      </c>
    </row>
    <row r="8" spans="1:58" x14ac:dyDescent="0.35">
      <c r="A8" t="s">
        <v>99</v>
      </c>
      <c r="B8" s="2">
        <v>48.914858000000002</v>
      </c>
      <c r="D8" t="s">
        <v>2</v>
      </c>
      <c r="E8" t="s">
        <v>60</v>
      </c>
      <c r="F8" s="68">
        <f>((AH8*179)/$AE$8)/1000</f>
        <v>896.03996478873239</v>
      </c>
      <c r="G8" s="68">
        <f t="shared" ref="G8:AC8" si="4">((AI8*179)/$AE$8)/1000</f>
        <v>896.48116197183094</v>
      </c>
      <c r="H8" s="68">
        <f t="shared" si="4"/>
        <v>902.5948943661972</v>
      </c>
      <c r="I8" s="68">
        <f t="shared" si="4"/>
        <v>914.09753521126765</v>
      </c>
      <c r="J8" s="68">
        <f t="shared" si="4"/>
        <v>929.47640845070418</v>
      </c>
      <c r="K8" s="68">
        <f t="shared" si="4"/>
        <v>948.41637323943667</v>
      </c>
      <c r="L8" s="68">
        <f t="shared" si="4"/>
        <v>968.33327464788738</v>
      </c>
      <c r="M8" s="68">
        <f t="shared" si="4"/>
        <v>991.40158450704234</v>
      </c>
      <c r="N8" s="68">
        <f t="shared" si="4"/>
        <v>1011.5075704225352</v>
      </c>
      <c r="O8" s="68">
        <f t="shared" si="4"/>
        <v>1035.174647887324</v>
      </c>
      <c r="P8" s="68">
        <f t="shared" si="4"/>
        <v>1053.4213028169013</v>
      </c>
      <c r="Q8" s="68">
        <f t="shared" si="4"/>
        <v>1074.4411971830987</v>
      </c>
      <c r="R8" s="68">
        <f t="shared" si="4"/>
        <v>1098.8646126760564</v>
      </c>
      <c r="S8" s="68">
        <f t="shared" si="4"/>
        <v>1127.038204225352</v>
      </c>
      <c r="T8" s="68">
        <f t="shared" si="4"/>
        <v>1201.4114436619718</v>
      </c>
      <c r="U8" s="68">
        <f t="shared" si="4"/>
        <v>1278.6209507042254</v>
      </c>
      <c r="V8" s="68">
        <f t="shared" si="4"/>
        <v>1354.7274647887323</v>
      </c>
      <c r="W8" s="68">
        <f t="shared" si="4"/>
        <v>1442.1790492957746</v>
      </c>
      <c r="X8" s="68">
        <f t="shared" si="4"/>
        <v>1531.1433098591549</v>
      </c>
      <c r="Y8" s="68">
        <f t="shared" si="4"/>
        <v>1608.8570422535211</v>
      </c>
      <c r="Z8" s="68">
        <f t="shared" si="4"/>
        <v>1649.6047535211267</v>
      </c>
      <c r="AA8" s="68">
        <f t="shared" si="4"/>
        <v>1684.049647887324</v>
      </c>
      <c r="AB8" s="68">
        <f t="shared" si="4"/>
        <v>1716.0679577464789</v>
      </c>
      <c r="AC8" s="68">
        <f t="shared" si="4"/>
        <v>1747.582042253521</v>
      </c>
      <c r="AD8" s="68">
        <f t="shared" ref="AD8" si="5">((BF8*179)/$AE$8)/1000</f>
        <v>4004.1795774647885</v>
      </c>
      <c r="AE8">
        <v>568</v>
      </c>
      <c r="AF8" t="s">
        <v>2</v>
      </c>
      <c r="AG8" t="s">
        <v>60</v>
      </c>
      <c r="AH8" s="2">
        <v>2843300</v>
      </c>
      <c r="AI8" s="2">
        <v>2844700</v>
      </c>
      <c r="AJ8" s="2">
        <v>2864100</v>
      </c>
      <c r="AK8" s="2">
        <v>2900600</v>
      </c>
      <c r="AL8" s="2">
        <v>2949400</v>
      </c>
      <c r="AM8" s="2">
        <v>3009500</v>
      </c>
      <c r="AN8" s="2">
        <v>3072700</v>
      </c>
      <c r="AO8" s="2">
        <v>3145900</v>
      </c>
      <c r="AP8" s="2">
        <v>3209700</v>
      </c>
      <c r="AQ8" s="2">
        <v>3284800</v>
      </c>
      <c r="AR8" s="2">
        <v>3342700</v>
      </c>
      <c r="AS8" s="2">
        <v>3409400</v>
      </c>
      <c r="AT8" s="2">
        <v>3486900</v>
      </c>
      <c r="AU8" s="2">
        <v>3576300</v>
      </c>
      <c r="AV8" s="2">
        <v>3812300</v>
      </c>
      <c r="AW8" s="2">
        <v>4057300</v>
      </c>
      <c r="AX8" s="2">
        <v>4298800</v>
      </c>
      <c r="AY8" s="2">
        <v>4576300</v>
      </c>
      <c r="AZ8" s="2">
        <v>4858600</v>
      </c>
      <c r="BA8" s="2">
        <v>5105200</v>
      </c>
      <c r="BB8" s="2">
        <v>5234500</v>
      </c>
      <c r="BC8" s="2">
        <v>5343800</v>
      </c>
      <c r="BD8" s="2">
        <v>5445400</v>
      </c>
      <c r="BE8" s="2">
        <v>5545400</v>
      </c>
      <c r="BF8" s="2">
        <v>12706000</v>
      </c>
    </row>
    <row r="9" spans="1:58" x14ac:dyDescent="0.35">
      <c r="D9" t="s">
        <v>3</v>
      </c>
      <c r="E9" t="s">
        <v>61</v>
      </c>
      <c r="F9" s="68">
        <f>((AH9*179)/$AE$9)/1000</f>
        <v>1857.1474123539233</v>
      </c>
      <c r="G9" s="68">
        <f t="shared" ref="G9:AC9" si="6">((AI9*179)/$AE$9)/1000</f>
        <v>1904.0340567612689</v>
      </c>
      <c r="H9" s="68">
        <f t="shared" si="6"/>
        <v>1970.195325542571</v>
      </c>
      <c r="I9" s="68">
        <f t="shared" si="6"/>
        <v>2071.5290484140232</v>
      </c>
      <c r="J9" s="68">
        <f t="shared" si="6"/>
        <v>2192.0776293823037</v>
      </c>
      <c r="K9" s="68">
        <f t="shared" si="6"/>
        <v>2337.8475792988315</v>
      </c>
      <c r="L9" s="68">
        <f t="shared" si="6"/>
        <v>2511.169782971619</v>
      </c>
      <c r="M9" s="68">
        <f t="shared" si="6"/>
        <v>2706.8744574290486</v>
      </c>
      <c r="N9" s="68">
        <f t="shared" si="6"/>
        <v>2904.2227045075124</v>
      </c>
      <c r="O9" s="68">
        <f t="shared" si="6"/>
        <v>3127.5692821368948</v>
      </c>
      <c r="P9" s="68">
        <f t="shared" si="6"/>
        <v>3389.0467445742906</v>
      </c>
      <c r="Q9" s="68">
        <f t="shared" si="6"/>
        <v>3689.671118530885</v>
      </c>
      <c r="R9" s="68">
        <f t="shared" si="6"/>
        <v>3985.2153589315526</v>
      </c>
      <c r="S9" s="68">
        <f t="shared" si="6"/>
        <v>4181.5475792988318</v>
      </c>
      <c r="T9" s="68">
        <f t="shared" si="6"/>
        <v>4296</v>
      </c>
      <c r="U9" s="68">
        <f t="shared" si="6"/>
        <v>4372.5008347245412</v>
      </c>
      <c r="V9" s="68">
        <f t="shared" si="6"/>
        <v>4457.9666110183643</v>
      </c>
      <c r="W9" s="68">
        <f t="shared" si="6"/>
        <v>4544.3288814691159</v>
      </c>
      <c r="X9" s="68">
        <f t="shared" si="6"/>
        <v>4624.4156928213688</v>
      </c>
      <c r="Y9" s="68">
        <f t="shared" si="6"/>
        <v>4679.6994991652755</v>
      </c>
      <c r="Z9" s="68">
        <f t="shared" si="6"/>
        <v>4718.2487479131887</v>
      </c>
      <c r="AA9" s="68">
        <f t="shared" si="6"/>
        <v>4748.4307178631052</v>
      </c>
      <c r="AB9" s="68">
        <f t="shared" si="6"/>
        <v>4772.9348914858092</v>
      </c>
      <c r="AC9" s="68">
        <f t="shared" si="6"/>
        <v>4798.9332220367278</v>
      </c>
      <c r="AD9" s="68">
        <f t="shared" ref="AD9" si="7">((BF9*179)/$AE$9)/1000</f>
        <v>5782.9849749582636</v>
      </c>
      <c r="AE9">
        <v>599</v>
      </c>
      <c r="AF9" t="s">
        <v>3</v>
      </c>
      <c r="AG9" t="s">
        <v>61</v>
      </c>
      <c r="AH9" s="2">
        <v>6214700</v>
      </c>
      <c r="AI9" s="2">
        <v>6371600</v>
      </c>
      <c r="AJ9" s="2">
        <v>6593000</v>
      </c>
      <c r="AK9" s="2">
        <v>6932100</v>
      </c>
      <c r="AL9" s="2">
        <v>7335500</v>
      </c>
      <c r="AM9" s="2">
        <v>7823300</v>
      </c>
      <c r="AN9" s="2">
        <v>8403300</v>
      </c>
      <c r="AO9" s="2">
        <v>9058200</v>
      </c>
      <c r="AP9" s="2">
        <v>9718600</v>
      </c>
      <c r="AQ9" s="2">
        <v>10466000</v>
      </c>
      <c r="AR9" s="2">
        <v>11341000</v>
      </c>
      <c r="AS9" s="2">
        <v>12347000</v>
      </c>
      <c r="AT9" s="2">
        <v>13336000</v>
      </c>
      <c r="AU9" s="2">
        <v>13993000</v>
      </c>
      <c r="AV9" s="2">
        <v>14376000</v>
      </c>
      <c r="AW9" s="2">
        <v>14632000</v>
      </c>
      <c r="AX9" s="2">
        <v>14918000</v>
      </c>
      <c r="AY9" s="2">
        <v>15207000</v>
      </c>
      <c r="AZ9" s="2">
        <v>15475000</v>
      </c>
      <c r="BA9" s="2">
        <v>15660000</v>
      </c>
      <c r="BB9" s="2">
        <v>15789000</v>
      </c>
      <c r="BC9" s="2">
        <v>15890000</v>
      </c>
      <c r="BD9" s="2">
        <v>15972000</v>
      </c>
      <c r="BE9" s="2">
        <v>16059000</v>
      </c>
      <c r="BF9" s="2">
        <v>19352000</v>
      </c>
    </row>
    <row r="10" spans="1:58" x14ac:dyDescent="0.35">
      <c r="A10" s="1">
        <v>1.9173690000000001</v>
      </c>
      <c r="B10" s="1">
        <v>2.1587230000000002</v>
      </c>
      <c r="D10" t="s">
        <v>4</v>
      </c>
      <c r="E10" t="s">
        <v>62</v>
      </c>
      <c r="F10" s="68">
        <f>((AH10*179)/$AE$10)/1000</f>
        <v>872.78257042253517</v>
      </c>
      <c r="G10" s="68">
        <f t="shared" ref="G10:AC10" si="8">((AI10*179)/$AE$10)/1000</f>
        <v>937.26038732394363</v>
      </c>
      <c r="H10" s="68">
        <f t="shared" si="8"/>
        <v>1048.0323943661972</v>
      </c>
      <c r="I10" s="68">
        <f t="shared" si="8"/>
        <v>1241.150704225352</v>
      </c>
      <c r="J10" s="68">
        <f t="shared" si="8"/>
        <v>1478.6093309859154</v>
      </c>
      <c r="K10" s="68">
        <f t="shared" si="8"/>
        <v>1808.719366197183</v>
      </c>
      <c r="L10" s="68">
        <f t="shared" si="8"/>
        <v>2246.0403169014085</v>
      </c>
      <c r="M10" s="68">
        <f t="shared" si="8"/>
        <v>2741.5677816901407</v>
      </c>
      <c r="N10" s="68">
        <f t="shared" si="8"/>
        <v>3184.1830985915494</v>
      </c>
      <c r="O10" s="68">
        <f t="shared" si="8"/>
        <v>3579.3697183098593</v>
      </c>
      <c r="P10" s="68">
        <f t="shared" si="8"/>
        <v>3995.0404929577467</v>
      </c>
      <c r="Q10" s="68">
        <f t="shared" si="8"/>
        <v>4475</v>
      </c>
      <c r="R10" s="68">
        <f t="shared" si="8"/>
        <v>4939.8327464788736</v>
      </c>
      <c r="S10" s="68">
        <f t="shared" si="8"/>
        <v>5265.0580985915494</v>
      </c>
      <c r="T10" s="68">
        <f t="shared" si="8"/>
        <v>5439.9612676056331</v>
      </c>
      <c r="U10" s="68">
        <f t="shared" si="8"/>
        <v>5517.8010563380285</v>
      </c>
      <c r="V10" s="68">
        <f t="shared" si="8"/>
        <v>5560.0299295774648</v>
      </c>
      <c r="W10" s="68">
        <f t="shared" si="8"/>
        <v>5593.4348591549297</v>
      </c>
      <c r="X10" s="68">
        <f t="shared" si="8"/>
        <v>5623.6883802816901</v>
      </c>
      <c r="Y10" s="68">
        <f t="shared" si="8"/>
        <v>5646.3785211267605</v>
      </c>
      <c r="Z10" s="68">
        <f t="shared" si="8"/>
        <v>5664.6566901408451</v>
      </c>
      <c r="AA10" s="68">
        <f t="shared" si="8"/>
        <v>5679.4683098591549</v>
      </c>
      <c r="AB10" s="68">
        <f t="shared" si="8"/>
        <v>5694.5950704225352</v>
      </c>
      <c r="AC10" s="68">
        <f t="shared" si="8"/>
        <v>5709.4066901408451</v>
      </c>
      <c r="AD10" s="68">
        <f t="shared" ref="AD10" si="9">((BF10*179)/$AE$10/1000)</f>
        <v>5885.2552816901416</v>
      </c>
      <c r="AE10">
        <v>568</v>
      </c>
      <c r="AF10" t="s">
        <v>4</v>
      </c>
      <c r="AG10" t="s">
        <v>62</v>
      </c>
      <c r="AH10" s="2">
        <v>2769500</v>
      </c>
      <c r="AI10" s="2">
        <v>2974100</v>
      </c>
      <c r="AJ10" s="2">
        <v>3325600</v>
      </c>
      <c r="AK10" s="2">
        <v>3938400</v>
      </c>
      <c r="AL10" s="2">
        <v>4691900</v>
      </c>
      <c r="AM10" s="2">
        <v>5739400</v>
      </c>
      <c r="AN10" s="2">
        <v>7127100</v>
      </c>
      <c r="AO10" s="2">
        <v>8699500</v>
      </c>
      <c r="AP10" s="2">
        <v>10104000</v>
      </c>
      <c r="AQ10" s="2">
        <v>11358000</v>
      </c>
      <c r="AR10" s="2">
        <v>12677000</v>
      </c>
      <c r="AS10" s="2">
        <v>14200000</v>
      </c>
      <c r="AT10" s="2">
        <v>15675000</v>
      </c>
      <c r="AU10" s="2">
        <v>16707000</v>
      </c>
      <c r="AV10" s="2">
        <v>17262000</v>
      </c>
      <c r="AW10" s="2">
        <v>17509000</v>
      </c>
      <c r="AX10" s="2">
        <v>17643000</v>
      </c>
      <c r="AY10" s="2">
        <v>17749000</v>
      </c>
      <c r="AZ10" s="2">
        <v>17845000</v>
      </c>
      <c r="BA10" s="2">
        <v>17917000</v>
      </c>
      <c r="BB10" s="2">
        <v>17975000</v>
      </c>
      <c r="BC10" s="2">
        <v>18022000</v>
      </c>
      <c r="BD10" s="2">
        <v>18070000</v>
      </c>
      <c r="BE10" s="2">
        <v>18117000</v>
      </c>
      <c r="BF10" s="2">
        <v>18675000</v>
      </c>
    </row>
    <row r="11" spans="1:58" x14ac:dyDescent="0.35">
      <c r="A11" s="1">
        <v>2.2424059999999999</v>
      </c>
      <c r="B11" s="1">
        <v>2.4533</v>
      </c>
      <c r="D11" t="s">
        <v>5</v>
      </c>
      <c r="E11" t="s">
        <v>64</v>
      </c>
      <c r="F11" s="68">
        <f>((AH11*179)/$AE$11)/1000</f>
        <v>1521.5896494156927</v>
      </c>
      <c r="G11" s="68">
        <f t="shared" ref="G11:AC11" si="10">((AI11*179)/$AE$11)/1000</f>
        <v>1708.4190317195325</v>
      </c>
      <c r="H11" s="68">
        <f t="shared" si="10"/>
        <v>1952.9527545909848</v>
      </c>
      <c r="I11" s="68">
        <f t="shared" si="10"/>
        <v>2205.4652754590988</v>
      </c>
      <c r="J11" s="68">
        <f t="shared" si="10"/>
        <v>2499.9038397328882</v>
      </c>
      <c r="K11" s="68">
        <f t="shared" si="10"/>
        <v>2820.3407345575961</v>
      </c>
      <c r="L11" s="68">
        <f t="shared" si="10"/>
        <v>3203.1736227045071</v>
      </c>
      <c r="M11" s="68">
        <f t="shared" si="10"/>
        <v>3603.6076794657765</v>
      </c>
      <c r="N11" s="68">
        <f t="shared" si="10"/>
        <v>3983.4223706176963</v>
      </c>
      <c r="O11" s="68">
        <f t="shared" si="10"/>
        <v>4290.9198664440737</v>
      </c>
      <c r="P11" s="68">
        <f t="shared" si="10"/>
        <v>4547.3171953255423</v>
      </c>
      <c r="Q11" s="68">
        <f t="shared" si="10"/>
        <v>4765.1652754590987</v>
      </c>
      <c r="R11" s="68">
        <f t="shared" si="10"/>
        <v>4969.5659432387311</v>
      </c>
      <c r="S11" s="68">
        <f t="shared" si="10"/>
        <v>5109.7178631051747</v>
      </c>
      <c r="T11" s="68">
        <f t="shared" si="10"/>
        <v>5216.4006677796333</v>
      </c>
      <c r="U11" s="68">
        <f t="shared" si="10"/>
        <v>5277.0634390651085</v>
      </c>
      <c r="V11" s="68">
        <f t="shared" si="10"/>
        <v>5337.1285475792984</v>
      </c>
      <c r="W11" s="68">
        <f t="shared" si="10"/>
        <v>5395.1018363939893</v>
      </c>
      <c r="X11" s="68">
        <f t="shared" si="10"/>
        <v>5453.6727879799673</v>
      </c>
      <c r="Y11" s="68">
        <f t="shared" si="10"/>
        <v>5508.3589315525878</v>
      </c>
      <c r="Z11" s="68">
        <f t="shared" si="10"/>
        <v>5557.6661101836398</v>
      </c>
      <c r="AA11" s="68">
        <f t="shared" si="10"/>
        <v>5603.0884808013352</v>
      </c>
      <c r="AB11" s="68">
        <f t="shared" si="10"/>
        <v>5642.5342237061768</v>
      </c>
      <c r="AC11" s="68">
        <f t="shared" si="10"/>
        <v>5682.2787979966606</v>
      </c>
      <c r="AD11" s="68">
        <f t="shared" ref="AD11" si="11">((BF11*179)/$AE$11)/1000</f>
        <v>5985.8914858096832</v>
      </c>
      <c r="AE11">
        <v>599</v>
      </c>
      <c r="AF11" t="s">
        <v>5</v>
      </c>
      <c r="AG11" t="s">
        <v>64</v>
      </c>
      <c r="AH11" s="2">
        <v>5091800</v>
      </c>
      <c r="AI11" s="2">
        <v>5717000</v>
      </c>
      <c r="AJ11" s="2">
        <v>6535300</v>
      </c>
      <c r="AK11" s="2">
        <v>7380300</v>
      </c>
      <c r="AL11" s="2">
        <v>8365600</v>
      </c>
      <c r="AM11" s="2">
        <v>9437900</v>
      </c>
      <c r="AN11" s="2">
        <v>10719000</v>
      </c>
      <c r="AO11" s="2">
        <v>12059000</v>
      </c>
      <c r="AP11" s="2">
        <v>13330000</v>
      </c>
      <c r="AQ11" s="2">
        <v>14359000</v>
      </c>
      <c r="AR11" s="2">
        <v>15217000</v>
      </c>
      <c r="AS11" s="2">
        <v>15946000</v>
      </c>
      <c r="AT11" s="2">
        <v>16630000</v>
      </c>
      <c r="AU11" s="2">
        <v>17099000</v>
      </c>
      <c r="AV11" s="2">
        <v>17456000</v>
      </c>
      <c r="AW11" s="2">
        <v>17659000</v>
      </c>
      <c r="AX11" s="2">
        <v>17860000</v>
      </c>
      <c r="AY11" s="2">
        <v>18054000</v>
      </c>
      <c r="AZ11" s="2">
        <v>18250000</v>
      </c>
      <c r="BA11" s="2">
        <v>18433000</v>
      </c>
      <c r="BB11" s="2">
        <v>18598000</v>
      </c>
      <c r="BC11" s="2">
        <v>18750000</v>
      </c>
      <c r="BD11" s="2">
        <v>18882000</v>
      </c>
      <c r="BE11" s="2">
        <v>19015000</v>
      </c>
      <c r="BF11" s="2">
        <v>20031000</v>
      </c>
    </row>
    <row r="12" spans="1:58" x14ac:dyDescent="0.35">
      <c r="A12" s="1">
        <v>1.924839</v>
      </c>
      <c r="B12" s="1">
        <v>2.1465100000000001</v>
      </c>
      <c r="D12" t="s">
        <v>6</v>
      </c>
      <c r="E12" t="s">
        <v>63</v>
      </c>
      <c r="F12" s="68">
        <f>((AH12*179)/$AE$12)/1000</f>
        <v>1383.4683098591549</v>
      </c>
      <c r="G12" s="68">
        <f t="shared" ref="G12:AC12" si="12">((AI12*179)/$AE$12)/1000</f>
        <v>1497.8644366197184</v>
      </c>
      <c r="H12" s="68">
        <f t="shared" si="12"/>
        <v>1622.4711267605633</v>
      </c>
      <c r="I12" s="68">
        <f t="shared" si="12"/>
        <v>1762.456690140845</v>
      </c>
      <c r="J12" s="68">
        <f t="shared" si="12"/>
        <v>1913.9448943661973</v>
      </c>
      <c r="K12" s="68">
        <f t="shared" si="12"/>
        <v>2057.7121478873241</v>
      </c>
      <c r="L12" s="68">
        <f t="shared" si="12"/>
        <v>2182.8545774647887</v>
      </c>
      <c r="M12" s="68">
        <f t="shared" si="12"/>
        <v>2293.7526408450708</v>
      </c>
      <c r="N12" s="68">
        <f t="shared" si="12"/>
        <v>2398.8521126760565</v>
      </c>
      <c r="O12" s="68">
        <f t="shared" si="12"/>
        <v>2485.2007042253522</v>
      </c>
      <c r="P12" s="68">
        <f t="shared" si="12"/>
        <v>2577.473943661972</v>
      </c>
      <c r="Q12" s="68">
        <f t="shared" si="12"/>
        <v>2685.6933098591549</v>
      </c>
      <c r="R12" s="68">
        <f t="shared" si="12"/>
        <v>2771.1910211267605</v>
      </c>
      <c r="S12" s="68">
        <f t="shared" si="12"/>
        <v>2839.6711267605633</v>
      </c>
      <c r="T12" s="68">
        <f t="shared" si="12"/>
        <v>2906.0713028169012</v>
      </c>
      <c r="U12" s="68">
        <f t="shared" si="12"/>
        <v>2980.223943661972</v>
      </c>
      <c r="V12" s="68">
        <f t="shared" si="12"/>
        <v>3102.4670774647889</v>
      </c>
      <c r="W12" s="68">
        <f t="shared" si="12"/>
        <v>3196.4735915492961</v>
      </c>
      <c r="X12" s="68">
        <f t="shared" si="12"/>
        <v>3304.2517605633802</v>
      </c>
      <c r="Y12" s="68">
        <f t="shared" si="12"/>
        <v>3450.7922535211269</v>
      </c>
      <c r="Z12" s="68">
        <f t="shared" si="12"/>
        <v>3569.9154929577467</v>
      </c>
      <c r="AA12" s="68">
        <f t="shared" si="12"/>
        <v>3664.4577464788731</v>
      </c>
      <c r="AB12" s="68">
        <f t="shared" si="12"/>
        <v>3752.3820422535214</v>
      </c>
      <c r="AC12" s="68">
        <f t="shared" si="12"/>
        <v>3829.2764084507039</v>
      </c>
      <c r="AD12" s="68">
        <f t="shared" ref="AD12" si="13">((BF12*179)/$AE$12)/1000</f>
        <v>4259.7588028169012</v>
      </c>
      <c r="AE12">
        <v>568</v>
      </c>
      <c r="AF12" t="s">
        <v>6</v>
      </c>
      <c r="AG12" t="s">
        <v>63</v>
      </c>
      <c r="AH12" s="2">
        <v>4390000</v>
      </c>
      <c r="AI12" s="2">
        <v>4753000</v>
      </c>
      <c r="AJ12" s="2">
        <v>5148400</v>
      </c>
      <c r="AK12" s="2">
        <v>5592600</v>
      </c>
      <c r="AL12" s="2">
        <v>6073300</v>
      </c>
      <c r="AM12" s="2">
        <v>6529500</v>
      </c>
      <c r="AN12" s="2">
        <v>6926600</v>
      </c>
      <c r="AO12" s="2">
        <v>7278500</v>
      </c>
      <c r="AP12" s="2">
        <v>7612000</v>
      </c>
      <c r="AQ12" s="2">
        <v>7886000</v>
      </c>
      <c r="AR12" s="2">
        <v>8178800</v>
      </c>
      <c r="AS12" s="2">
        <v>8522200</v>
      </c>
      <c r="AT12" s="2">
        <v>8793500</v>
      </c>
      <c r="AU12" s="2">
        <v>9010800</v>
      </c>
      <c r="AV12" s="2">
        <v>9221500</v>
      </c>
      <c r="AW12" s="2">
        <v>9456800</v>
      </c>
      <c r="AX12" s="2">
        <v>9844700</v>
      </c>
      <c r="AY12" s="2">
        <v>10143000</v>
      </c>
      <c r="AZ12" s="2">
        <v>10485000</v>
      </c>
      <c r="BA12" s="2">
        <v>10950000</v>
      </c>
      <c r="BB12" s="2">
        <v>11328000</v>
      </c>
      <c r="BC12" s="2">
        <v>11628000</v>
      </c>
      <c r="BD12" s="2">
        <v>11907000</v>
      </c>
      <c r="BE12" s="2">
        <v>12151000</v>
      </c>
      <c r="BF12" s="2">
        <v>13517000</v>
      </c>
    </row>
    <row r="13" spans="1:58" x14ac:dyDescent="0.35">
      <c r="A13" s="1">
        <v>2.2573120000000002</v>
      </c>
      <c r="B13" s="1">
        <v>2.4347279999999998</v>
      </c>
      <c r="D13" t="s">
        <v>7</v>
      </c>
      <c r="E13" t="s">
        <v>65</v>
      </c>
      <c r="F13" s="68">
        <f>((AH13*179)/$AE$13)/1000</f>
        <v>661.49315525876466</v>
      </c>
      <c r="G13" s="68">
        <f t="shared" ref="G13:AC13" si="14">((AI13*179)/$AE$13)/1000</f>
        <v>732.49549248747917</v>
      </c>
      <c r="H13" s="68">
        <f t="shared" si="14"/>
        <v>810.72954924874784</v>
      </c>
      <c r="I13" s="68">
        <f t="shared" si="14"/>
        <v>885.04891485809685</v>
      </c>
      <c r="J13" s="68">
        <f t="shared" si="14"/>
        <v>961.48998330550921</v>
      </c>
      <c r="K13" s="68">
        <f t="shared" si="14"/>
        <v>1040.4412353923206</v>
      </c>
      <c r="L13" s="68">
        <f t="shared" si="14"/>
        <v>1122.0819699499166</v>
      </c>
      <c r="M13" s="68">
        <f t="shared" si="14"/>
        <v>1224.1627712854756</v>
      </c>
      <c r="N13" s="68">
        <f t="shared" si="14"/>
        <v>1361.0574290484142</v>
      </c>
      <c r="O13" s="68">
        <f t="shared" si="14"/>
        <v>1523.7412353923205</v>
      </c>
      <c r="P13" s="68">
        <f t="shared" si="14"/>
        <v>1704.0560934891487</v>
      </c>
      <c r="Q13" s="68">
        <f t="shared" si="14"/>
        <v>1902.8088480801337</v>
      </c>
      <c r="R13" s="68">
        <f t="shared" si="14"/>
        <v>2057.633388981636</v>
      </c>
      <c r="S13" s="68">
        <f t="shared" si="14"/>
        <v>2156.0086811352257</v>
      </c>
      <c r="T13" s="68">
        <f t="shared" si="14"/>
        <v>2241.9525876460771</v>
      </c>
      <c r="U13" s="68">
        <f t="shared" si="14"/>
        <v>2321.1130217028381</v>
      </c>
      <c r="V13" s="68">
        <f t="shared" si="14"/>
        <v>2445.3372287145244</v>
      </c>
      <c r="W13" s="68">
        <f t="shared" si="14"/>
        <v>2581.9928213689482</v>
      </c>
      <c r="X13" s="68">
        <f t="shared" si="14"/>
        <v>2696.8038397328883</v>
      </c>
      <c r="Y13" s="68">
        <f t="shared" si="14"/>
        <v>2807.4909849749583</v>
      </c>
      <c r="Z13" s="68">
        <f t="shared" si="14"/>
        <v>2926.0373956594321</v>
      </c>
      <c r="AA13" s="68">
        <f t="shared" si="14"/>
        <v>3054.3555926544241</v>
      </c>
      <c r="AB13" s="68">
        <f t="shared" si="14"/>
        <v>3167.6126878130217</v>
      </c>
      <c r="AC13" s="68">
        <f t="shared" si="14"/>
        <v>3267.1235392320532</v>
      </c>
      <c r="AD13" s="68">
        <f t="shared" ref="AD13" si="15">((BF13*179)/$AE$13)/1000</f>
        <v>3910.5075125208682</v>
      </c>
      <c r="AE13">
        <v>599</v>
      </c>
      <c r="AF13" t="s">
        <v>7</v>
      </c>
      <c r="AG13" t="s">
        <v>65</v>
      </c>
      <c r="AH13" s="2">
        <v>2213600</v>
      </c>
      <c r="AI13" s="2">
        <v>2451200</v>
      </c>
      <c r="AJ13" s="2">
        <v>2713000</v>
      </c>
      <c r="AK13" s="2">
        <v>2961700</v>
      </c>
      <c r="AL13" s="2">
        <v>3217500</v>
      </c>
      <c r="AM13" s="2">
        <v>3481700</v>
      </c>
      <c r="AN13" s="2">
        <v>3754900</v>
      </c>
      <c r="AO13" s="2">
        <v>4096500</v>
      </c>
      <c r="AP13" s="2">
        <v>4554600</v>
      </c>
      <c r="AQ13" s="2">
        <v>5099000</v>
      </c>
      <c r="AR13" s="2">
        <v>5702400</v>
      </c>
      <c r="AS13" s="2">
        <v>6367500</v>
      </c>
      <c r="AT13" s="2">
        <v>6885600</v>
      </c>
      <c r="AU13" s="2">
        <v>7214800</v>
      </c>
      <c r="AV13" s="2">
        <v>7502400</v>
      </c>
      <c r="AW13" s="2">
        <v>7767300</v>
      </c>
      <c r="AX13" s="2">
        <v>8183000</v>
      </c>
      <c r="AY13" s="2">
        <v>8640300</v>
      </c>
      <c r="AZ13" s="2">
        <v>9024500</v>
      </c>
      <c r="BA13" s="2">
        <v>9394900</v>
      </c>
      <c r="BB13" s="2">
        <v>9791600</v>
      </c>
      <c r="BC13" s="2">
        <v>10221000</v>
      </c>
      <c r="BD13" s="2">
        <v>10600000</v>
      </c>
      <c r="BE13" s="2">
        <v>10933000</v>
      </c>
      <c r="BF13" s="2">
        <v>13086000</v>
      </c>
    </row>
    <row r="14" spans="1:58" ht="14.5" customHeight="1" x14ac:dyDescent="0.35">
      <c r="A14" s="1">
        <v>1.9247529999999999</v>
      </c>
      <c r="B14" s="1">
        <v>2.1355930000000001</v>
      </c>
      <c r="D14" s="131" t="s">
        <v>103</v>
      </c>
      <c r="E14" s="131"/>
      <c r="F14" s="131"/>
      <c r="G14" s="131"/>
      <c r="H14" s="131"/>
      <c r="I14" s="131"/>
      <c r="J14" s="131"/>
      <c r="K14" s="131"/>
      <c r="AF14" s="54"/>
      <c r="AG14" s="54"/>
    </row>
    <row r="15" spans="1:58" ht="14.5" customHeight="1" x14ac:dyDescent="0.35">
      <c r="A15" s="1">
        <v>2.2328130000000002</v>
      </c>
      <c r="B15" s="1">
        <v>2.4508610000000002</v>
      </c>
      <c r="D15" s="131"/>
      <c r="E15" s="131"/>
      <c r="F15" s="131"/>
      <c r="G15" s="131"/>
      <c r="H15" s="131"/>
      <c r="I15" s="131"/>
      <c r="J15" s="131"/>
      <c r="K15" s="131"/>
      <c r="AF15" s="54"/>
      <c r="AG15" s="54"/>
    </row>
    <row r="16" spans="1:58" ht="14.5" customHeight="1" x14ac:dyDescent="0.35">
      <c r="A16" s="1">
        <v>1.924863</v>
      </c>
      <c r="B16" s="1">
        <v>2.1479300000000001</v>
      </c>
      <c r="D16" s="3" t="s">
        <v>66</v>
      </c>
      <c r="E16" s="3" t="s">
        <v>67</v>
      </c>
      <c r="F16" s="3" t="s">
        <v>68</v>
      </c>
      <c r="G16" s="3" t="s">
        <v>69</v>
      </c>
      <c r="H16" s="3" t="s">
        <v>70</v>
      </c>
      <c r="I16" s="3" t="s">
        <v>71</v>
      </c>
      <c r="J16" s="3" t="s">
        <v>72</v>
      </c>
      <c r="K16" s="3" t="s">
        <v>73</v>
      </c>
      <c r="L16" s="3" t="s">
        <v>74</v>
      </c>
      <c r="M16" s="3" t="s">
        <v>75</v>
      </c>
      <c r="N16" s="3" t="s">
        <v>76</v>
      </c>
      <c r="O16" s="3" t="s">
        <v>77</v>
      </c>
      <c r="P16" s="3" t="s">
        <v>78</v>
      </c>
      <c r="Q16" s="3" t="s">
        <v>79</v>
      </c>
      <c r="R16" s="3" t="s">
        <v>80</v>
      </c>
      <c r="S16" s="3" t="s">
        <v>81</v>
      </c>
      <c r="T16" s="3" t="s">
        <v>82</v>
      </c>
      <c r="U16" s="3" t="s">
        <v>83</v>
      </c>
      <c r="V16" s="3" t="s">
        <v>84</v>
      </c>
      <c r="W16" s="3" t="s">
        <v>85</v>
      </c>
      <c r="X16" s="3" t="s">
        <v>86</v>
      </c>
      <c r="Y16" s="3" t="s">
        <v>87</v>
      </c>
      <c r="Z16" s="3" t="s">
        <v>88</v>
      </c>
      <c r="AA16" s="3" t="s">
        <v>89</v>
      </c>
      <c r="AB16" s="3" t="s">
        <v>90</v>
      </c>
      <c r="AC16" s="3" t="s">
        <v>91</v>
      </c>
      <c r="AE16" s="3" t="s">
        <v>134</v>
      </c>
      <c r="AF16" s="3" t="s">
        <v>66</v>
      </c>
      <c r="AG16" s="3" t="s">
        <v>129</v>
      </c>
      <c r="AH16" s="3" t="s">
        <v>68</v>
      </c>
      <c r="AI16" s="3" t="s">
        <v>69</v>
      </c>
      <c r="AJ16" s="3" t="s">
        <v>70</v>
      </c>
      <c r="AK16" s="3" t="s">
        <v>71</v>
      </c>
      <c r="AL16" s="3" t="s">
        <v>72</v>
      </c>
      <c r="AM16" s="3" t="s">
        <v>73</v>
      </c>
      <c r="AN16" s="3" t="s">
        <v>74</v>
      </c>
      <c r="AO16" s="3" t="s">
        <v>75</v>
      </c>
      <c r="AP16" s="3" t="s">
        <v>76</v>
      </c>
      <c r="AQ16" s="3" t="s">
        <v>77</v>
      </c>
      <c r="AR16" s="3" t="s">
        <v>78</v>
      </c>
      <c r="AS16" s="3" t="s">
        <v>79</v>
      </c>
      <c r="AT16" s="3" t="s">
        <v>80</v>
      </c>
      <c r="AU16" s="3" t="s">
        <v>81</v>
      </c>
      <c r="AV16" s="3" t="s">
        <v>82</v>
      </c>
      <c r="AW16" s="3" t="s">
        <v>83</v>
      </c>
      <c r="AX16" s="3" t="s">
        <v>84</v>
      </c>
      <c r="AY16" s="3" t="s">
        <v>85</v>
      </c>
      <c r="AZ16" s="3" t="s">
        <v>86</v>
      </c>
      <c r="BA16" s="3" t="s">
        <v>87</v>
      </c>
      <c r="BB16" s="3" t="s">
        <v>88</v>
      </c>
      <c r="BC16" s="3" t="s">
        <v>89</v>
      </c>
      <c r="BD16" s="3" t="s">
        <v>90</v>
      </c>
      <c r="BE16" s="3" t="s">
        <v>91</v>
      </c>
    </row>
    <row r="17" spans="1:57" ht="14.5" customHeight="1" thickBot="1" x14ac:dyDescent="0.4">
      <c r="A17" s="1">
        <v>2.236917</v>
      </c>
      <c r="B17" s="1">
        <v>2.4520569999999999</v>
      </c>
      <c r="D17" t="s">
        <v>0</v>
      </c>
      <c r="E17" t="s">
        <v>58</v>
      </c>
      <c r="F17" s="1">
        <v>0</v>
      </c>
      <c r="G17" s="1">
        <v>0</v>
      </c>
      <c r="H17" s="1">
        <v>0</v>
      </c>
      <c r="I17" s="1">
        <v>0.528169</v>
      </c>
      <c r="J17" s="1">
        <v>1.4084429999999999</v>
      </c>
      <c r="K17" s="1">
        <v>1.7605729999999999</v>
      </c>
      <c r="L17" s="1">
        <v>4.577458</v>
      </c>
      <c r="M17" s="1">
        <v>8.0986049999999992</v>
      </c>
      <c r="N17" s="1">
        <v>12.147894000000001</v>
      </c>
      <c r="O17" s="1">
        <v>16.725379</v>
      </c>
      <c r="P17" s="1">
        <v>21.831001000000001</v>
      </c>
      <c r="Q17" s="1">
        <v>26.760580000000001</v>
      </c>
      <c r="R17" s="1">
        <v>30.809854000000001</v>
      </c>
      <c r="S17" s="1">
        <v>32.042202000000003</v>
      </c>
      <c r="T17" s="1">
        <v>33.450696999999998</v>
      </c>
      <c r="U17" s="1">
        <v>35.035176999999997</v>
      </c>
      <c r="V17" s="1">
        <v>36.267581</v>
      </c>
      <c r="W17" s="1">
        <v>37.499985000000002</v>
      </c>
      <c r="X17" s="1">
        <v>38.732362000000002</v>
      </c>
      <c r="Y17" s="1">
        <v>39.964765999999997</v>
      </c>
      <c r="Z17" s="1">
        <v>41.373182</v>
      </c>
      <c r="AA17" s="1">
        <v>42.781650999999997</v>
      </c>
      <c r="AB17" s="1">
        <v>44.894302000000003</v>
      </c>
      <c r="AC17" s="1">
        <v>48.415500999999999</v>
      </c>
      <c r="AE17" s="104">
        <v>2332.5464788732393</v>
      </c>
      <c r="AF17" t="s">
        <v>0</v>
      </c>
      <c r="AG17" s="102" t="s">
        <v>132</v>
      </c>
      <c r="AH17" s="96">
        <f>F6/$AE17</f>
        <v>9.7427242165747954E-2</v>
      </c>
      <c r="AI17" s="96">
        <f t="shared" ref="AI17:BE24" si="16">G6/$AE17</f>
        <v>0.10060137626729354</v>
      </c>
      <c r="AJ17" s="96">
        <f t="shared" si="16"/>
        <v>0.10707048155263728</v>
      </c>
      <c r="AK17" s="96">
        <f t="shared" si="16"/>
        <v>0.11575798941431582</v>
      </c>
      <c r="AL17" s="96">
        <f t="shared" si="16"/>
        <v>0.12828837042585389</v>
      </c>
      <c r="AM17" s="96">
        <f t="shared" si="16"/>
        <v>0.14598194984868137</v>
      </c>
      <c r="AN17" s="96">
        <f t="shared" si="16"/>
        <v>0.1688013402507566</v>
      </c>
      <c r="AO17" s="96">
        <f t="shared" si="16"/>
        <v>0.20067282749675747</v>
      </c>
      <c r="AP17" s="96">
        <f t="shared" si="16"/>
        <v>0.24782479463899701</v>
      </c>
      <c r="AQ17" s="96">
        <f t="shared" si="16"/>
        <v>0.3171476437527021</v>
      </c>
      <c r="AR17" s="96">
        <f t="shared" si="16"/>
        <v>0.40173746217034156</v>
      </c>
      <c r="AS17" s="96">
        <f t="shared" si="16"/>
        <v>0.48105814958927801</v>
      </c>
      <c r="AT17" s="96">
        <f t="shared" si="16"/>
        <v>0.53499243406830954</v>
      </c>
      <c r="AU17" s="96">
        <f t="shared" si="16"/>
        <v>0.56117596195417208</v>
      </c>
      <c r="AV17" s="96">
        <f t="shared" si="16"/>
        <v>0.58563013402507569</v>
      </c>
      <c r="AW17" s="96">
        <f t="shared" si="16"/>
        <v>0.60893590575010814</v>
      </c>
      <c r="AX17" s="96">
        <f t="shared" si="16"/>
        <v>0.62874243406830965</v>
      </c>
      <c r="AY17" s="96">
        <f t="shared" si="16"/>
        <v>0.64477950713359289</v>
      </c>
      <c r="AZ17" s="96">
        <f t="shared" si="16"/>
        <v>0.66127594033722437</v>
      </c>
      <c r="BA17" s="96">
        <f t="shared" si="16"/>
        <v>0.67659695201037617</v>
      </c>
      <c r="BB17" s="96">
        <f t="shared" si="16"/>
        <v>0.69237732382187644</v>
      </c>
      <c r="BC17" s="96">
        <f t="shared" si="16"/>
        <v>0.70810365326415925</v>
      </c>
      <c r="BD17" s="96">
        <f t="shared" si="16"/>
        <v>0.72511348897535677</v>
      </c>
      <c r="BE17" s="96">
        <f t="shared" si="16"/>
        <v>0.74451469952442717</v>
      </c>
    </row>
    <row r="18" spans="1:57" ht="14.5" customHeight="1" thickTop="1" thickBot="1" x14ac:dyDescent="0.4">
      <c r="A18" s="1"/>
      <c r="B18" s="1"/>
      <c r="D18" t="s">
        <v>1</v>
      </c>
      <c r="E18" t="s">
        <v>59</v>
      </c>
      <c r="F18" s="1">
        <v>1.17</v>
      </c>
      <c r="G18" s="1">
        <v>1.56</v>
      </c>
      <c r="H18" s="1">
        <v>1.83</v>
      </c>
      <c r="I18" s="1">
        <v>2.5041709999999999</v>
      </c>
      <c r="J18" s="1">
        <v>3.1719409999999999</v>
      </c>
      <c r="K18" s="1">
        <v>4.1735980000000001</v>
      </c>
      <c r="L18" s="1">
        <v>5.5091640000000002</v>
      </c>
      <c r="M18" s="1">
        <v>7.5124769999999996</v>
      </c>
      <c r="N18" s="1">
        <v>12.520829000000001</v>
      </c>
      <c r="O18" s="1">
        <v>17.362248000000001</v>
      </c>
      <c r="P18" s="1">
        <v>22.871397999999999</v>
      </c>
      <c r="Q18" s="1">
        <v>28.547529999999998</v>
      </c>
      <c r="R18" s="1">
        <v>32.387264000000002</v>
      </c>
      <c r="S18" s="1">
        <v>34.390582000000002</v>
      </c>
      <c r="T18" s="1">
        <v>36.393923000000001</v>
      </c>
      <c r="U18" s="1">
        <v>38.898093000000003</v>
      </c>
      <c r="V18" s="1">
        <v>41.402259000000001</v>
      </c>
      <c r="W18" s="1">
        <v>44.574171</v>
      </c>
      <c r="X18" s="1">
        <v>47.913100999999997</v>
      </c>
      <c r="Y18" s="1">
        <v>50.417264000000003</v>
      </c>
      <c r="Z18" s="1">
        <v>52.420603999999997</v>
      </c>
      <c r="AA18" s="1">
        <v>55.258657999999997</v>
      </c>
      <c r="AB18" s="1">
        <v>58.430599000000001</v>
      </c>
      <c r="AC18" s="1">
        <v>60.600878999999999</v>
      </c>
      <c r="AE18" s="104">
        <v>3730.3121869782972</v>
      </c>
      <c r="AF18" t="s">
        <v>1</v>
      </c>
      <c r="AG18" s="103" t="s">
        <v>131</v>
      </c>
      <c r="AH18" s="96">
        <f t="shared" ref="AH18:AH24" si="17">F7/$AE18</f>
        <v>0.16161179203717055</v>
      </c>
      <c r="AI18" s="96">
        <f t="shared" si="16"/>
        <v>0.16376672274293036</v>
      </c>
      <c r="AJ18" s="96">
        <f t="shared" si="16"/>
        <v>0.16701113514379554</v>
      </c>
      <c r="AK18" s="96">
        <f t="shared" si="16"/>
        <v>0.17129696387086438</v>
      </c>
      <c r="AL18" s="96">
        <f t="shared" si="16"/>
        <v>0.17735320035247937</v>
      </c>
      <c r="AM18" s="96">
        <f t="shared" si="16"/>
        <v>0.18612513017704074</v>
      </c>
      <c r="AN18" s="96">
        <f t="shared" si="16"/>
        <v>0.19621084675158215</v>
      </c>
      <c r="AO18" s="96">
        <f t="shared" si="16"/>
        <v>0.2094128014099175</v>
      </c>
      <c r="AP18" s="96">
        <f t="shared" si="16"/>
        <v>0.22699671553312506</v>
      </c>
      <c r="AQ18" s="96">
        <f t="shared" si="16"/>
        <v>0.24984378755106942</v>
      </c>
      <c r="AR18" s="96">
        <f t="shared" si="16"/>
        <v>0.27613554434030285</v>
      </c>
      <c r="AS18" s="96">
        <f t="shared" si="16"/>
        <v>0.30237122486581747</v>
      </c>
      <c r="AT18" s="96">
        <f t="shared" si="16"/>
        <v>0.32207802611551711</v>
      </c>
      <c r="AU18" s="96">
        <f t="shared" si="16"/>
        <v>0.33488744692782185</v>
      </c>
      <c r="AV18" s="96">
        <f t="shared" si="16"/>
        <v>0.3484979572218217</v>
      </c>
      <c r="AW18" s="96">
        <f t="shared" si="16"/>
        <v>0.36101898582071618</v>
      </c>
      <c r="AX18" s="96">
        <f t="shared" si="16"/>
        <v>0.3741568533205159</v>
      </c>
      <c r="AY18" s="96">
        <f t="shared" si="16"/>
        <v>0.38868861651846509</v>
      </c>
      <c r="AZ18" s="96">
        <f t="shared" si="16"/>
        <v>0.40341264119202108</v>
      </c>
      <c r="BA18" s="96">
        <f t="shared" si="16"/>
        <v>0.41731154369943119</v>
      </c>
      <c r="BB18" s="96">
        <f t="shared" si="16"/>
        <v>0.4283665785468237</v>
      </c>
      <c r="BC18" s="96">
        <f t="shared" si="16"/>
        <v>0.44067131298566048</v>
      </c>
      <c r="BD18" s="96">
        <f t="shared" si="16"/>
        <v>0.45344067932388049</v>
      </c>
      <c r="BE18" s="96">
        <f t="shared" si="16"/>
        <v>0.46771609388768726</v>
      </c>
    </row>
    <row r="19" spans="1:57" ht="14.5" customHeight="1" thickTop="1" thickBot="1" x14ac:dyDescent="0.4">
      <c r="A19" s="1">
        <v>27.992958000000002</v>
      </c>
      <c r="B19" s="1">
        <v>32.746479000000001</v>
      </c>
      <c r="D19" t="s">
        <v>2</v>
      </c>
      <c r="E19" t="s">
        <v>60</v>
      </c>
      <c r="F19" s="1">
        <v>7.74</v>
      </c>
      <c r="G19" s="1">
        <v>8.09</v>
      </c>
      <c r="H19" s="1">
        <v>8.9700000000000006</v>
      </c>
      <c r="I19" s="1">
        <v>9.6830879999999997</v>
      </c>
      <c r="J19" s="1">
        <v>10.035192</v>
      </c>
      <c r="K19" s="1">
        <v>10.035192</v>
      </c>
      <c r="L19" s="1">
        <v>10.739401000000001</v>
      </c>
      <c r="M19" s="1">
        <v>11.61966</v>
      </c>
      <c r="N19" s="1">
        <v>11.971765</v>
      </c>
      <c r="O19" s="1">
        <v>12.147845</v>
      </c>
      <c r="P19" s="1">
        <v>12.499949000000001</v>
      </c>
      <c r="Q19" s="1">
        <v>13.204184</v>
      </c>
      <c r="R19" s="1">
        <v>13.556290000000001</v>
      </c>
      <c r="S19" s="1">
        <v>14.788735000000001</v>
      </c>
      <c r="T19" s="1">
        <v>15.492972</v>
      </c>
      <c r="U19" s="1">
        <v>17.077494999999999</v>
      </c>
      <c r="V19" s="1">
        <v>18.133862000000001</v>
      </c>
      <c r="W19" s="1">
        <v>20.598647</v>
      </c>
      <c r="X19" s="1">
        <v>22.007093000000001</v>
      </c>
      <c r="Y19" s="1">
        <v>24.119717999999999</v>
      </c>
      <c r="Z19" s="1">
        <v>24.999979</v>
      </c>
      <c r="AA19" s="1">
        <v>25.704187999999998</v>
      </c>
      <c r="AB19" s="1">
        <v>26.584448999999999</v>
      </c>
      <c r="AC19" s="1">
        <v>28.521023</v>
      </c>
      <c r="AE19" s="104">
        <v>4004.1795774647885</v>
      </c>
      <c r="AF19" t="s">
        <v>2</v>
      </c>
      <c r="AG19" s="102" t="s">
        <v>132</v>
      </c>
      <c r="AH19" s="96">
        <f t="shared" si="17"/>
        <v>0.22377616873917835</v>
      </c>
      <c r="AI19" s="96">
        <f t="shared" si="16"/>
        <v>0.22388635290413977</v>
      </c>
      <c r="AJ19" s="96">
        <f t="shared" si="16"/>
        <v>0.2254131906186054</v>
      </c>
      <c r="AK19" s="96">
        <f t="shared" si="16"/>
        <v>0.22828584920509998</v>
      </c>
      <c r="AL19" s="96">
        <f t="shared" si="16"/>
        <v>0.23212655438375571</v>
      </c>
      <c r="AM19" s="96">
        <f t="shared" si="16"/>
        <v>0.23685660317960022</v>
      </c>
      <c r="AN19" s="96">
        <f t="shared" si="16"/>
        <v>0.2418306311978593</v>
      </c>
      <c r="AO19" s="96">
        <f t="shared" si="16"/>
        <v>0.24759168896584294</v>
      </c>
      <c r="AP19" s="96">
        <f t="shared" si="16"/>
        <v>0.25261293876908547</v>
      </c>
      <c r="AQ19" s="96">
        <f t="shared" si="16"/>
        <v>0.25852353218951679</v>
      </c>
      <c r="AR19" s="96">
        <f t="shared" si="16"/>
        <v>0.26308043444042184</v>
      </c>
      <c r="AS19" s="96">
        <f t="shared" si="16"/>
        <v>0.26832992287108454</v>
      </c>
      <c r="AT19" s="96">
        <f t="shared" si="16"/>
        <v>0.27442940343144973</v>
      </c>
      <c r="AU19" s="96">
        <f t="shared" si="16"/>
        <v>0.2814654493939871</v>
      </c>
      <c r="AV19" s="96">
        <f t="shared" si="16"/>
        <v>0.30003935148748623</v>
      </c>
      <c r="AW19" s="96">
        <f t="shared" si="16"/>
        <v>0.31932158035573749</v>
      </c>
      <c r="AX19" s="96">
        <f t="shared" si="16"/>
        <v>0.33832834881158508</v>
      </c>
      <c r="AY19" s="96">
        <f t="shared" si="16"/>
        <v>0.36016842436644103</v>
      </c>
      <c r="AZ19" s="96">
        <f t="shared" si="16"/>
        <v>0.38238627420116483</v>
      </c>
      <c r="BA19" s="96">
        <f t="shared" si="16"/>
        <v>0.40179442782937197</v>
      </c>
      <c r="BB19" s="96">
        <f t="shared" si="16"/>
        <v>0.41197072249331024</v>
      </c>
      <c r="BC19" s="96">
        <f t="shared" si="16"/>
        <v>0.42057295765779951</v>
      </c>
      <c r="BD19" s="96">
        <f t="shared" si="16"/>
        <v>0.42856917991500082</v>
      </c>
      <c r="BE19" s="96">
        <f t="shared" si="16"/>
        <v>0.43643947741224615</v>
      </c>
    </row>
    <row r="20" spans="1:57" ht="14.5" customHeight="1" thickTop="1" thickBot="1" x14ac:dyDescent="0.4">
      <c r="A20" s="1">
        <v>42.904840999999998</v>
      </c>
      <c r="B20" s="1">
        <v>49.582638000000003</v>
      </c>
      <c r="D20" t="s">
        <v>3</v>
      </c>
      <c r="E20" t="s">
        <v>61</v>
      </c>
      <c r="F20" s="1">
        <v>17.190000000000001</v>
      </c>
      <c r="G20" s="1">
        <v>19.190000000000001</v>
      </c>
      <c r="H20" s="1">
        <v>23.03</v>
      </c>
      <c r="I20" s="1">
        <v>24.874659999999999</v>
      </c>
      <c r="J20" s="1">
        <v>29.215225</v>
      </c>
      <c r="K20" s="1">
        <v>32.888019</v>
      </c>
      <c r="L20" s="1">
        <v>38.731197999999999</v>
      </c>
      <c r="M20" s="1">
        <v>43.572612999999997</v>
      </c>
      <c r="N20" s="1">
        <v>50.250405000000001</v>
      </c>
      <c r="O20" s="1">
        <v>55.258738999999998</v>
      </c>
      <c r="P20" s="1">
        <v>60.767876999999999</v>
      </c>
      <c r="Q20" s="1">
        <v>65.442277000000004</v>
      </c>
      <c r="R20" s="1">
        <v>67.946467999999996</v>
      </c>
      <c r="S20" s="1">
        <v>70.951539999999994</v>
      </c>
      <c r="T20" s="1">
        <v>73.622647999999998</v>
      </c>
      <c r="U20" s="1">
        <v>76.961557999999997</v>
      </c>
      <c r="V20" s="1">
        <v>80.467483999999999</v>
      </c>
      <c r="W20" s="1">
        <v>85.642764999999997</v>
      </c>
      <c r="X20" s="1">
        <v>89.816389000000001</v>
      </c>
      <c r="Y20" s="1">
        <v>92.654493000000002</v>
      </c>
      <c r="Z20" s="1">
        <v>94.490887999999998</v>
      </c>
      <c r="AA20" s="1">
        <v>94.991716999999994</v>
      </c>
      <c r="AB20" s="1">
        <v>96.661145000000005</v>
      </c>
      <c r="AC20" s="1">
        <v>97.662802999999997</v>
      </c>
      <c r="AE20" s="104">
        <v>5782.9849749582636</v>
      </c>
      <c r="AF20" t="s">
        <v>3</v>
      </c>
      <c r="AG20" s="103" t="s">
        <v>131</v>
      </c>
      <c r="AH20" s="96">
        <f t="shared" si="17"/>
        <v>0.32113993385696571</v>
      </c>
      <c r="AI20" s="96">
        <f t="shared" si="16"/>
        <v>0.32924762298470445</v>
      </c>
      <c r="AJ20" s="96">
        <f t="shared" si="16"/>
        <v>0.34068830095080616</v>
      </c>
      <c r="AK20" s="96">
        <f t="shared" si="16"/>
        <v>0.35821103761885076</v>
      </c>
      <c r="AL20" s="96">
        <f t="shared" si="16"/>
        <v>0.37905642827614716</v>
      </c>
      <c r="AM20" s="96">
        <f t="shared" si="16"/>
        <v>0.40426312525837127</v>
      </c>
      <c r="AN20" s="96">
        <f t="shared" si="16"/>
        <v>0.43423418768085981</v>
      </c>
      <c r="AO20" s="96">
        <f t="shared" si="16"/>
        <v>0.46807565109549404</v>
      </c>
      <c r="AP20" s="96">
        <f t="shared" si="16"/>
        <v>0.50220132286068619</v>
      </c>
      <c r="AQ20" s="96">
        <f t="shared" si="16"/>
        <v>0.54082265398925178</v>
      </c>
      <c r="AR20" s="96">
        <f t="shared" si="16"/>
        <v>0.58603761885076477</v>
      </c>
      <c r="AS20" s="96">
        <f t="shared" si="16"/>
        <v>0.63802190988011576</v>
      </c>
      <c r="AT20" s="96">
        <f t="shared" si="16"/>
        <v>0.68912773873501454</v>
      </c>
      <c r="AU20" s="96">
        <f t="shared" si="16"/>
        <v>0.72307771806531629</v>
      </c>
      <c r="AV20" s="96">
        <f t="shared" si="16"/>
        <v>0.74286895411326992</v>
      </c>
      <c r="AW20" s="96">
        <f t="shared" si="16"/>
        <v>0.75609756097560987</v>
      </c>
      <c r="AX20" s="96">
        <f t="shared" si="16"/>
        <v>0.77087639520463014</v>
      </c>
      <c r="AY20" s="96">
        <f t="shared" si="16"/>
        <v>0.78581025217031841</v>
      </c>
      <c r="AZ20" s="96">
        <f t="shared" si="16"/>
        <v>0.79965894997933029</v>
      </c>
      <c r="BA20" s="96">
        <f t="shared" si="16"/>
        <v>0.80921868540719311</v>
      </c>
      <c r="BB20" s="96">
        <f t="shared" si="16"/>
        <v>0.81588466308391905</v>
      </c>
      <c r="BC20" s="96">
        <f t="shared" si="16"/>
        <v>0.8211037618850765</v>
      </c>
      <c r="BD20" s="96">
        <f t="shared" si="16"/>
        <v>0.8253410500206696</v>
      </c>
      <c r="BE20" s="96">
        <f t="shared" si="16"/>
        <v>0.82983670938404297</v>
      </c>
    </row>
    <row r="21" spans="1:57" ht="14.5" customHeight="1" thickTop="1" thickBot="1" x14ac:dyDescent="0.4">
      <c r="A21" s="1">
        <v>28.169014000000001</v>
      </c>
      <c r="B21" s="1">
        <v>32.042254</v>
      </c>
      <c r="D21" t="s">
        <v>4</v>
      </c>
      <c r="E21" t="s">
        <v>62</v>
      </c>
      <c r="F21" s="1">
        <v>4.04</v>
      </c>
      <c r="G21" s="1">
        <v>6.33</v>
      </c>
      <c r="H21" s="1">
        <v>8.8000000000000007</v>
      </c>
      <c r="I21" s="1">
        <v>11.795757</v>
      </c>
      <c r="J21" s="1">
        <v>15.316902000000001</v>
      </c>
      <c r="K21" s="1">
        <v>19.366164000000001</v>
      </c>
      <c r="L21" s="1">
        <v>24.47184</v>
      </c>
      <c r="M21" s="1">
        <v>29.929568</v>
      </c>
      <c r="N21" s="1">
        <v>35.211258999999998</v>
      </c>
      <c r="O21" s="1">
        <v>41.901367999999998</v>
      </c>
      <c r="P21" s="1">
        <v>48.943662000000003</v>
      </c>
      <c r="Q21" s="1">
        <v>62.499982000000003</v>
      </c>
      <c r="R21" s="1">
        <v>80.809866</v>
      </c>
      <c r="S21" s="1">
        <v>97.359153000000006</v>
      </c>
      <c r="T21" s="1">
        <v>100</v>
      </c>
      <c r="U21" s="1">
        <v>100</v>
      </c>
      <c r="V21" s="1">
        <v>100</v>
      </c>
      <c r="W21" s="1">
        <v>100</v>
      </c>
      <c r="X21" s="1">
        <v>100</v>
      </c>
      <c r="Y21" s="1">
        <v>100</v>
      </c>
      <c r="Z21" s="1">
        <v>100</v>
      </c>
      <c r="AA21" s="1">
        <v>100</v>
      </c>
      <c r="AB21" s="1">
        <v>100</v>
      </c>
      <c r="AC21" s="1">
        <v>100</v>
      </c>
      <c r="AE21" s="104">
        <v>5885.2552816901416</v>
      </c>
      <c r="AF21" t="s">
        <v>4</v>
      </c>
      <c r="AG21" s="102" t="s">
        <v>132</v>
      </c>
      <c r="AH21" s="96">
        <f t="shared" si="17"/>
        <v>0.14829986613119139</v>
      </c>
      <c r="AI21" s="96">
        <f t="shared" si="16"/>
        <v>0.15925568942436411</v>
      </c>
      <c r="AJ21" s="96">
        <f t="shared" si="16"/>
        <v>0.17807764390896919</v>
      </c>
      <c r="AK21" s="96">
        <f t="shared" si="16"/>
        <v>0.2108915662650602</v>
      </c>
      <c r="AL21" s="96">
        <f t="shared" si="16"/>
        <v>0.25123962516733594</v>
      </c>
      <c r="AM21" s="96">
        <f t="shared" si="16"/>
        <v>0.30733065595716191</v>
      </c>
      <c r="AN21" s="96">
        <f t="shared" si="16"/>
        <v>0.38163855421686743</v>
      </c>
      <c r="AO21" s="96">
        <f t="shared" si="16"/>
        <v>0.46583668005354745</v>
      </c>
      <c r="AP21" s="96">
        <f t="shared" si="16"/>
        <v>0.54104417670682725</v>
      </c>
      <c r="AQ21" s="96">
        <f t="shared" si="16"/>
        <v>0.60819277108433734</v>
      </c>
      <c r="AR21" s="96">
        <f t="shared" si="16"/>
        <v>0.67882195448460503</v>
      </c>
      <c r="AS21" s="96">
        <f t="shared" si="16"/>
        <v>0.7603748326639892</v>
      </c>
      <c r="AT21" s="96">
        <f t="shared" si="16"/>
        <v>0.8393574297188755</v>
      </c>
      <c r="AU21" s="96">
        <f t="shared" si="16"/>
        <v>0.89461847389558224</v>
      </c>
      <c r="AV21" s="96">
        <f t="shared" si="16"/>
        <v>0.92433734939759016</v>
      </c>
      <c r="AW21" s="96">
        <f t="shared" si="16"/>
        <v>0.93756358768406955</v>
      </c>
      <c r="AX21" s="96">
        <f t="shared" si="16"/>
        <v>0.94473895582329304</v>
      </c>
      <c r="AY21" s="96">
        <f t="shared" si="16"/>
        <v>0.95041499330655943</v>
      </c>
      <c r="AZ21" s="96">
        <f t="shared" si="16"/>
        <v>0.95555555555555538</v>
      </c>
      <c r="BA21" s="96">
        <f t="shared" si="16"/>
        <v>0.9594109772423024</v>
      </c>
      <c r="BB21" s="96">
        <f t="shared" si="16"/>
        <v>0.96251673360107082</v>
      </c>
      <c r="BC21" s="96">
        <f t="shared" si="16"/>
        <v>0.96503346720214178</v>
      </c>
      <c r="BD21" s="96">
        <f t="shared" si="16"/>
        <v>0.96760374832663976</v>
      </c>
      <c r="BE21" s="96">
        <f t="shared" si="16"/>
        <v>0.97012048192771072</v>
      </c>
    </row>
    <row r="22" spans="1:57" ht="14.5" customHeight="1" thickTop="1" thickBot="1" x14ac:dyDescent="0.4">
      <c r="A22" s="1">
        <v>43.238731000000001</v>
      </c>
      <c r="B22" s="1">
        <v>48.414023</v>
      </c>
      <c r="D22" t="s">
        <v>5</v>
      </c>
      <c r="E22" t="s">
        <v>64</v>
      </c>
      <c r="F22" s="1">
        <v>6.84</v>
      </c>
      <c r="G22" s="1">
        <v>10.51</v>
      </c>
      <c r="H22" s="1">
        <v>15.02</v>
      </c>
      <c r="I22" s="1">
        <v>22.036631</v>
      </c>
      <c r="J22" s="1">
        <v>30.717713</v>
      </c>
      <c r="K22" s="1">
        <v>38.063299000000001</v>
      </c>
      <c r="L22" s="1">
        <v>47.913029999999999</v>
      </c>
      <c r="M22" s="1">
        <v>60.267077999999998</v>
      </c>
      <c r="N22" s="1">
        <v>74.457497000000004</v>
      </c>
      <c r="O22" s="1">
        <v>80.467538000000005</v>
      </c>
      <c r="P22" s="1">
        <v>88.480872000000005</v>
      </c>
      <c r="Q22" s="1">
        <v>96.828039000000004</v>
      </c>
      <c r="R22" s="1">
        <v>99.332230999999993</v>
      </c>
      <c r="S22" s="1">
        <v>99.833057999999994</v>
      </c>
      <c r="T22" s="1">
        <v>100</v>
      </c>
      <c r="U22" s="1">
        <v>100</v>
      </c>
      <c r="V22" s="1">
        <v>100</v>
      </c>
      <c r="W22" s="1">
        <v>100</v>
      </c>
      <c r="X22" s="1">
        <v>100</v>
      </c>
      <c r="Y22" s="1">
        <v>100</v>
      </c>
      <c r="Z22" s="1">
        <v>100</v>
      </c>
      <c r="AA22" s="1">
        <v>100</v>
      </c>
      <c r="AB22" s="1">
        <v>100</v>
      </c>
      <c r="AC22" s="1">
        <v>100</v>
      </c>
      <c r="AE22" s="104">
        <v>5985.8914858096832</v>
      </c>
      <c r="AF22" t="s">
        <v>5</v>
      </c>
      <c r="AG22" s="103" t="s">
        <v>131</v>
      </c>
      <c r="AH22" s="96">
        <f t="shared" si="17"/>
        <v>0.25419599620588085</v>
      </c>
      <c r="AI22" s="96">
        <f t="shared" si="16"/>
        <v>0.28540761819180266</v>
      </c>
      <c r="AJ22" s="96">
        <f t="shared" si="16"/>
        <v>0.32625929808796361</v>
      </c>
      <c r="AK22" s="96">
        <f t="shared" si="16"/>
        <v>0.36844391193649845</v>
      </c>
      <c r="AL22" s="96">
        <f t="shared" si="16"/>
        <v>0.41763266936248811</v>
      </c>
      <c r="AM22" s="96">
        <f t="shared" si="16"/>
        <v>0.47116469472317907</v>
      </c>
      <c r="AN22" s="96">
        <f t="shared" si="16"/>
        <v>0.53512056312715284</v>
      </c>
      <c r="AO22" s="96">
        <f t="shared" si="16"/>
        <v>0.60201687384553937</v>
      </c>
      <c r="AP22" s="96">
        <f t="shared" si="16"/>
        <v>0.66546852378812837</v>
      </c>
      <c r="AQ22" s="96">
        <f t="shared" si="16"/>
        <v>0.71683889970545656</v>
      </c>
      <c r="AR22" s="96">
        <f t="shared" si="16"/>
        <v>0.75967250761319949</v>
      </c>
      <c r="AS22" s="96">
        <f t="shared" si="16"/>
        <v>0.79606609754879931</v>
      </c>
      <c r="AT22" s="96">
        <f t="shared" si="16"/>
        <v>0.83021316958713987</v>
      </c>
      <c r="AU22" s="96">
        <f t="shared" si="16"/>
        <v>0.85362687833857509</v>
      </c>
      <c r="AV22" s="96">
        <f t="shared" si="16"/>
        <v>0.8714492536568319</v>
      </c>
      <c r="AW22" s="96">
        <f t="shared" si="16"/>
        <v>0.88158354550446805</v>
      </c>
      <c r="AX22" s="96">
        <f t="shared" si="16"/>
        <v>0.89161799211222592</v>
      </c>
      <c r="AY22" s="96">
        <f t="shared" si="16"/>
        <v>0.90130298038041023</v>
      </c>
      <c r="AZ22" s="96">
        <f t="shared" si="16"/>
        <v>0.91108781388847293</v>
      </c>
      <c r="BA22" s="96">
        <f t="shared" si="16"/>
        <v>0.92022365333732714</v>
      </c>
      <c r="BB22" s="96">
        <f t="shared" si="16"/>
        <v>0.92846088562727769</v>
      </c>
      <c r="BC22" s="96">
        <f t="shared" si="16"/>
        <v>0.93604912385801997</v>
      </c>
      <c r="BD22" s="96">
        <f t="shared" si="16"/>
        <v>0.94263890968998043</v>
      </c>
      <c r="BE22" s="96">
        <f t="shared" si="16"/>
        <v>0.94927861814187997</v>
      </c>
    </row>
    <row r="23" spans="1:57" ht="14.5" customHeight="1" thickTop="1" thickBot="1" x14ac:dyDescent="0.4">
      <c r="A23" s="1">
        <v>28.697182999999999</v>
      </c>
      <c r="B23" s="1">
        <v>32.218310000000002</v>
      </c>
      <c r="D23" t="s">
        <v>6</v>
      </c>
      <c r="E23" t="s">
        <v>63</v>
      </c>
      <c r="F23" s="1">
        <v>7.74</v>
      </c>
      <c r="G23" s="1">
        <v>9.86</v>
      </c>
      <c r="H23" s="1">
        <v>1.44</v>
      </c>
      <c r="I23" s="1">
        <v>13.204264</v>
      </c>
      <c r="J23" s="1">
        <v>16.373286</v>
      </c>
      <c r="K23" s="1">
        <v>18.838018999999999</v>
      </c>
      <c r="L23" s="1">
        <v>21.830953000000001</v>
      </c>
      <c r="M23" s="1">
        <v>25.176003999999999</v>
      </c>
      <c r="N23" s="1">
        <v>27.640733999999998</v>
      </c>
      <c r="O23" s="1">
        <v>30.105466</v>
      </c>
      <c r="P23" s="1">
        <v>32.746276999999999</v>
      </c>
      <c r="Q23" s="1">
        <v>35.563110999999999</v>
      </c>
      <c r="R23" s="1">
        <v>38.379975999999999</v>
      </c>
      <c r="S23" s="1">
        <v>40.668709999999997</v>
      </c>
      <c r="T23" s="1">
        <v>42.781441000000001</v>
      </c>
      <c r="U23" s="1">
        <v>45.422384000000001</v>
      </c>
      <c r="V23" s="1">
        <v>48.063223999999998</v>
      </c>
      <c r="W23" s="1">
        <v>51.584347000000001</v>
      </c>
      <c r="X23" s="1">
        <v>55.633656999999999</v>
      </c>
      <c r="Y23" s="1">
        <v>61.091357000000002</v>
      </c>
      <c r="Z23" s="1">
        <v>68.661711999999994</v>
      </c>
      <c r="AA23" s="1">
        <v>75.703990000000005</v>
      </c>
      <c r="AB23" s="1">
        <v>85.21105</v>
      </c>
      <c r="AC23" s="1">
        <v>94.366141999999996</v>
      </c>
      <c r="AE23" s="104">
        <v>4259.7588028169012</v>
      </c>
      <c r="AF23" t="s">
        <v>6</v>
      </c>
      <c r="AG23" s="102" t="s">
        <v>132</v>
      </c>
      <c r="AH23" s="96">
        <f t="shared" si="17"/>
        <v>0.32477620773840349</v>
      </c>
      <c r="AI23" s="96">
        <f t="shared" si="16"/>
        <v>0.35163127912998449</v>
      </c>
      <c r="AJ23" s="96">
        <f t="shared" si="16"/>
        <v>0.38088333210031811</v>
      </c>
      <c r="AK23" s="96">
        <f t="shared" si="16"/>
        <v>0.41374565362136567</v>
      </c>
      <c r="AL23" s="96">
        <f t="shared" si="16"/>
        <v>0.44930827846415633</v>
      </c>
      <c r="AM23" s="96">
        <f t="shared" si="16"/>
        <v>0.48305837094029747</v>
      </c>
      <c r="AN23" s="96">
        <f t="shared" si="16"/>
        <v>0.51243619146260266</v>
      </c>
      <c r="AO23" s="96">
        <f t="shared" si="16"/>
        <v>0.53847007472072217</v>
      </c>
      <c r="AP23" s="96">
        <f t="shared" si="16"/>
        <v>0.56314270918103138</v>
      </c>
      <c r="AQ23" s="96">
        <f t="shared" si="16"/>
        <v>0.58341347932233489</v>
      </c>
      <c r="AR23" s="96">
        <f t="shared" si="16"/>
        <v>0.60507509062661846</v>
      </c>
      <c r="AS23" s="96">
        <f t="shared" si="16"/>
        <v>0.63048013612487985</v>
      </c>
      <c r="AT23" s="96">
        <f t="shared" si="16"/>
        <v>0.65055115780128725</v>
      </c>
      <c r="AU23" s="96">
        <f t="shared" si="16"/>
        <v>0.66662721017977367</v>
      </c>
      <c r="AV23" s="96">
        <f t="shared" si="16"/>
        <v>0.68221498853295848</v>
      </c>
      <c r="AW23" s="96">
        <f t="shared" si="16"/>
        <v>0.69962269734408533</v>
      </c>
      <c r="AX23" s="96">
        <f t="shared" si="16"/>
        <v>0.72831989346748549</v>
      </c>
      <c r="AY23" s="96">
        <f t="shared" si="16"/>
        <v>0.75038839979285354</v>
      </c>
      <c r="AZ23" s="96">
        <f t="shared" si="16"/>
        <v>0.77568987201302064</v>
      </c>
      <c r="BA23" s="96">
        <f t="shared" si="16"/>
        <v>0.81009099652289718</v>
      </c>
      <c r="BB23" s="96">
        <f t="shared" si="16"/>
        <v>0.83805578160834515</v>
      </c>
      <c r="BC23" s="96">
        <f t="shared" si="16"/>
        <v>0.86025005548568467</v>
      </c>
      <c r="BD23" s="96">
        <f t="shared" si="16"/>
        <v>0.88089073019161068</v>
      </c>
      <c r="BE23" s="96">
        <f t="shared" si="16"/>
        <v>0.89894207294518014</v>
      </c>
    </row>
    <row r="24" spans="1:57" ht="14.5" customHeight="1" thickTop="1" thickBot="1" x14ac:dyDescent="0.4">
      <c r="A24" s="1">
        <v>42.570951999999998</v>
      </c>
      <c r="B24" s="1">
        <v>49.415692999999997</v>
      </c>
      <c r="D24" t="s">
        <v>7</v>
      </c>
      <c r="E24" t="s">
        <v>65</v>
      </c>
      <c r="F24" s="1">
        <v>1.5</v>
      </c>
      <c r="G24" s="1">
        <v>2.17</v>
      </c>
      <c r="H24" s="1">
        <v>2.83</v>
      </c>
      <c r="I24" s="1">
        <v>3.5058029999999998</v>
      </c>
      <c r="J24" s="1">
        <v>4.841342</v>
      </c>
      <c r="K24" s="1">
        <v>5.1752279999999997</v>
      </c>
      <c r="L24" s="1">
        <v>7.0116250000000004</v>
      </c>
      <c r="M24" s="1">
        <v>8.347194</v>
      </c>
      <c r="N24" s="1">
        <v>12.353842999999999</v>
      </c>
      <c r="O24" s="1">
        <v>19.365482</v>
      </c>
      <c r="P24" s="1">
        <v>29.048252000000002</v>
      </c>
      <c r="Q24" s="1">
        <v>43.071604999999998</v>
      </c>
      <c r="R24" s="1">
        <v>53.923017999999999</v>
      </c>
      <c r="S24" s="1">
        <v>60.433945000000001</v>
      </c>
      <c r="T24" s="1">
        <v>65.943213</v>
      </c>
      <c r="U24" s="1">
        <v>70.450816000000003</v>
      </c>
      <c r="V24" s="1">
        <v>74.457515000000001</v>
      </c>
      <c r="W24" s="1">
        <v>77.629479000000003</v>
      </c>
      <c r="X24" s="1">
        <v>81.803073999999995</v>
      </c>
      <c r="Y24" s="1">
        <v>85.642836000000003</v>
      </c>
      <c r="Z24" s="1">
        <v>89.148664999999994</v>
      </c>
      <c r="AA24" s="1">
        <v>92.988377999999997</v>
      </c>
      <c r="AB24" s="1">
        <v>95.492547000000002</v>
      </c>
      <c r="AC24" s="1">
        <v>98.664457999999996</v>
      </c>
      <c r="AE24" s="104">
        <v>3910.5075125208682</v>
      </c>
      <c r="AF24" t="s">
        <v>7</v>
      </c>
      <c r="AG24" s="103" t="s">
        <v>131</v>
      </c>
      <c r="AH24" s="96">
        <f t="shared" si="17"/>
        <v>0.1691578786489378</v>
      </c>
      <c r="AI24" s="96">
        <f t="shared" si="16"/>
        <v>0.18731468745223903</v>
      </c>
      <c r="AJ24" s="96">
        <f t="shared" si="16"/>
        <v>0.20732080085587648</v>
      </c>
      <c r="AK24" s="96">
        <f t="shared" si="16"/>
        <v>0.22632584441387743</v>
      </c>
      <c r="AL24" s="96">
        <f t="shared" si="16"/>
        <v>0.24587345254470427</v>
      </c>
      <c r="AM24" s="96">
        <f t="shared" si="16"/>
        <v>0.26606296805746599</v>
      </c>
      <c r="AN24" s="96">
        <f t="shared" si="16"/>
        <v>0.28694024147944369</v>
      </c>
      <c r="AO24" s="96">
        <f t="shared" si="16"/>
        <v>0.3130444750114626</v>
      </c>
      <c r="AP24" s="96">
        <f t="shared" si="16"/>
        <v>0.34805135259055481</v>
      </c>
      <c r="AQ24" s="96">
        <f t="shared" si="16"/>
        <v>0.38965306434357327</v>
      </c>
      <c r="AR24" s="96">
        <f t="shared" si="16"/>
        <v>0.43576341127922974</v>
      </c>
      <c r="AS24" s="96">
        <f t="shared" si="16"/>
        <v>0.48658872077028886</v>
      </c>
      <c r="AT24" s="96">
        <f t="shared" si="16"/>
        <v>0.52618065107748735</v>
      </c>
      <c r="AU24" s="96">
        <f t="shared" si="16"/>
        <v>0.55133730704569772</v>
      </c>
      <c r="AV24" s="96">
        <f t="shared" si="16"/>
        <v>0.57331499312242096</v>
      </c>
      <c r="AW24" s="96">
        <f t="shared" si="16"/>
        <v>0.5935580009170105</v>
      </c>
      <c r="AX24" s="96">
        <f t="shared" si="16"/>
        <v>0.62532477456824087</v>
      </c>
      <c r="AY24" s="96">
        <f t="shared" si="16"/>
        <v>0.66027051811095827</v>
      </c>
      <c r="AZ24" s="96">
        <f t="shared" si="16"/>
        <v>0.68963013907993276</v>
      </c>
      <c r="BA24" s="96">
        <f t="shared" si="16"/>
        <v>0.71793519792144278</v>
      </c>
      <c r="BB24" s="96">
        <f t="shared" si="16"/>
        <v>0.74825003820877267</v>
      </c>
      <c r="BC24" s="96">
        <f t="shared" si="16"/>
        <v>0.78106373223292069</v>
      </c>
      <c r="BD24" s="96">
        <f t="shared" si="16"/>
        <v>0.81002598196545927</v>
      </c>
      <c r="BE24" s="96">
        <f t="shared" si="16"/>
        <v>0.83547302460644957</v>
      </c>
    </row>
    <row r="25" spans="1:57" ht="15" thickTop="1" x14ac:dyDescent="0.35">
      <c r="A25" s="1">
        <v>28.697182999999999</v>
      </c>
      <c r="B25" s="1">
        <v>32.570422999999998</v>
      </c>
      <c r="F25" s="2"/>
    </row>
    <row r="26" spans="1:57" ht="14.5" customHeight="1" thickBot="1" x14ac:dyDescent="0.4">
      <c r="A26" s="1">
        <v>42.404007</v>
      </c>
      <c r="B26" s="1">
        <v>48.914858000000002</v>
      </c>
      <c r="D26" s="132" t="s">
        <v>101</v>
      </c>
      <c r="E26" s="132"/>
      <c r="F26" s="132"/>
      <c r="G26" s="132"/>
      <c r="H26" s="132"/>
      <c r="I26" s="132"/>
      <c r="J26" s="132"/>
      <c r="K26" s="132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E26" s="104">
        <f>annill_max!C19</f>
        <v>2855.8872580645166</v>
      </c>
      <c r="AJ26" s="1"/>
      <c r="AK26" s="1"/>
      <c r="AL26" s="1"/>
      <c r="AM26" s="1"/>
      <c r="AN26" s="1"/>
      <c r="AP26" s="1"/>
      <c r="AQ26" s="1"/>
      <c r="AR26" s="1"/>
      <c r="AS26" s="1"/>
      <c r="AU26" s="1"/>
      <c r="AV26" s="1"/>
      <c r="AW26" s="1"/>
      <c r="AX26" s="1"/>
      <c r="AZ26" s="1"/>
      <c r="BA26" s="1"/>
    </row>
    <row r="27" spans="1:57" ht="14.5" customHeight="1" thickTop="1" thickBot="1" x14ac:dyDescent="0.4">
      <c r="D27" s="132"/>
      <c r="E27" s="132"/>
      <c r="F27" s="132"/>
      <c r="G27" s="132"/>
      <c r="H27" s="132"/>
      <c r="I27" s="132"/>
      <c r="J27" s="132"/>
      <c r="K27" s="132"/>
      <c r="AE27" s="104">
        <f>annill_max!C12</f>
        <v>4685.5140845070428</v>
      </c>
    </row>
    <row r="28" spans="1:57" ht="14.5" customHeight="1" thickTop="1" thickBot="1" x14ac:dyDescent="0.4">
      <c r="D28" s="131" t="s">
        <v>102</v>
      </c>
      <c r="E28" s="131"/>
      <c r="F28" s="131"/>
      <c r="G28" s="131"/>
      <c r="H28" s="131"/>
      <c r="I28" s="131"/>
      <c r="J28" s="131"/>
      <c r="K28" s="131"/>
      <c r="AE28" s="104">
        <f>annill_max!C21</f>
        <v>5870.3338709677419</v>
      </c>
    </row>
    <row r="29" spans="1:57" ht="15.5" thickTop="1" thickBot="1" x14ac:dyDescent="0.4">
      <c r="D29" s="131"/>
      <c r="E29" s="131"/>
      <c r="F29" s="131"/>
      <c r="G29" s="131"/>
      <c r="H29" s="131"/>
      <c r="I29" s="131"/>
      <c r="J29" s="131"/>
      <c r="K29" s="131"/>
      <c r="AE29" s="104">
        <f>annill_max!C14</f>
        <v>6679.0950704225352</v>
      </c>
    </row>
    <row r="30" spans="1:57" ht="14.5" customHeight="1" thickTop="1" thickBot="1" x14ac:dyDescent="0.4">
      <c r="D30" s="3" t="s">
        <v>66</v>
      </c>
      <c r="E30" s="3" t="s">
        <v>67</v>
      </c>
      <c r="F30" s="3" t="s">
        <v>68</v>
      </c>
      <c r="G30" s="3" t="s">
        <v>69</v>
      </c>
      <c r="H30" s="3" t="s">
        <v>70</v>
      </c>
      <c r="I30" s="3" t="s">
        <v>71</v>
      </c>
      <c r="J30" s="3" t="s">
        <v>72</v>
      </c>
      <c r="K30" s="3" t="s">
        <v>73</v>
      </c>
      <c r="L30" s="3" t="s">
        <v>74</v>
      </c>
      <c r="M30" s="3" t="s">
        <v>75</v>
      </c>
      <c r="N30" s="3" t="s">
        <v>76</v>
      </c>
      <c r="O30" s="3" t="s">
        <v>77</v>
      </c>
      <c r="P30" s="3" t="s">
        <v>78</v>
      </c>
      <c r="Q30" s="3" t="s">
        <v>79</v>
      </c>
      <c r="R30" s="3" t="s">
        <v>80</v>
      </c>
      <c r="S30" s="3" t="s">
        <v>81</v>
      </c>
      <c r="T30" s="3" t="s">
        <v>82</v>
      </c>
      <c r="U30" s="3" t="s">
        <v>83</v>
      </c>
      <c r="V30" s="3" t="s">
        <v>84</v>
      </c>
      <c r="W30" s="3" t="s">
        <v>85</v>
      </c>
      <c r="X30" s="3" t="s">
        <v>86</v>
      </c>
      <c r="Y30" s="3" t="s">
        <v>87</v>
      </c>
      <c r="Z30" s="3" t="s">
        <v>88</v>
      </c>
      <c r="AA30" s="3" t="s">
        <v>89</v>
      </c>
      <c r="AB30" s="3" t="s">
        <v>90</v>
      </c>
      <c r="AC30" s="3" t="s">
        <v>91</v>
      </c>
      <c r="AE30" s="104">
        <f>annill_max!C23</f>
        <v>6215.3419354838707</v>
      </c>
    </row>
    <row r="31" spans="1:57" ht="14.5" customHeight="1" thickTop="1" thickBot="1" x14ac:dyDescent="0.4">
      <c r="D31" t="s">
        <v>0</v>
      </c>
      <c r="E31" t="s">
        <v>58</v>
      </c>
      <c r="F31" s="1">
        <v>0.13772400000000001</v>
      </c>
      <c r="G31" s="1">
        <v>0.14313999999999999</v>
      </c>
      <c r="H31" s="1">
        <v>0.15883</v>
      </c>
      <c r="I31" s="1">
        <v>0.183728</v>
      </c>
      <c r="J31" s="1">
        <v>0.22245999999999999</v>
      </c>
      <c r="K31" s="1">
        <v>0.28519499999999998</v>
      </c>
      <c r="L31" s="1">
        <v>0.36397299999999999</v>
      </c>
      <c r="M31" s="1">
        <v>0.455511</v>
      </c>
      <c r="N31" s="1">
        <v>0.59351500000000001</v>
      </c>
      <c r="O31" s="1">
        <v>0.79127199999999998</v>
      </c>
      <c r="P31" s="1">
        <v>0.98956599999999995</v>
      </c>
      <c r="Q31" s="1">
        <v>1.1305080000000001</v>
      </c>
      <c r="R31" s="1">
        <v>1.18709</v>
      </c>
      <c r="S31" s="1">
        <v>1.221236</v>
      </c>
      <c r="T31" s="1">
        <v>1.2519849999999999</v>
      </c>
      <c r="U31" s="1">
        <v>1.2868219999999999</v>
      </c>
      <c r="V31" s="1">
        <v>1.3325279999999999</v>
      </c>
      <c r="W31" s="1">
        <v>1.3649290000000001</v>
      </c>
      <c r="X31" s="1">
        <v>1.4088069999999999</v>
      </c>
      <c r="Y31" s="1">
        <v>1.4484109999999999</v>
      </c>
      <c r="Z31" s="1">
        <v>1.4880580000000001</v>
      </c>
      <c r="AA31" s="1">
        <v>1.550535</v>
      </c>
      <c r="AB31" s="1">
        <v>1.605556</v>
      </c>
      <c r="AC31" s="1">
        <v>1.6599539999999999</v>
      </c>
      <c r="AD31" s="2"/>
      <c r="AE31" s="104">
        <f>annill_max!C16</f>
        <v>4850.3327464788736</v>
      </c>
    </row>
    <row r="32" spans="1:57" ht="14.5" customHeight="1" thickTop="1" thickBot="1" x14ac:dyDescent="0.4">
      <c r="D32" t="s">
        <v>1</v>
      </c>
      <c r="E32" t="s">
        <v>59</v>
      </c>
      <c r="F32" s="1">
        <v>0.293518</v>
      </c>
      <c r="G32" s="1">
        <v>0.31</v>
      </c>
      <c r="H32" s="1">
        <v>0.31889299999999998</v>
      </c>
      <c r="I32" s="1">
        <v>0.33710000000000001</v>
      </c>
      <c r="J32" s="1">
        <v>0.363902</v>
      </c>
      <c r="K32" s="1">
        <v>0.40172000000000002</v>
      </c>
      <c r="L32" s="1">
        <v>0.441637</v>
      </c>
      <c r="M32" s="1">
        <v>0.49638399999999999</v>
      </c>
      <c r="N32" s="1">
        <v>0.56837700000000002</v>
      </c>
      <c r="O32" s="1">
        <v>0.66626799999999997</v>
      </c>
      <c r="P32" s="1">
        <v>0.75379499999999999</v>
      </c>
      <c r="Q32" s="1">
        <v>0.81700600000000001</v>
      </c>
      <c r="R32" s="1">
        <v>0.85116400000000003</v>
      </c>
      <c r="S32" s="1">
        <v>0.87536499999999995</v>
      </c>
      <c r="T32" s="1">
        <v>0.90330600000000005</v>
      </c>
      <c r="U32" s="1">
        <v>0.931141</v>
      </c>
      <c r="V32" s="1">
        <v>0.95950599999999997</v>
      </c>
      <c r="W32" s="1">
        <v>0.99904899999999996</v>
      </c>
      <c r="X32" s="1">
        <v>1.040008</v>
      </c>
      <c r="Y32" s="1">
        <v>1.0785169999999999</v>
      </c>
      <c r="Z32" s="1">
        <v>1.1093219999999999</v>
      </c>
      <c r="AA32" s="1">
        <v>1.1567449999999999</v>
      </c>
      <c r="AB32" s="1">
        <v>1.1990499999999999</v>
      </c>
      <c r="AC32" s="1">
        <v>1.250259</v>
      </c>
      <c r="AD32" s="2"/>
      <c r="AE32" s="104">
        <f>annill_max!C25</f>
        <v>2986.1241935483868</v>
      </c>
    </row>
    <row r="33" spans="4:59" ht="14.5" customHeight="1" thickTop="1" thickBot="1" x14ac:dyDescent="0.4">
      <c r="D33" t="s">
        <v>2</v>
      </c>
      <c r="E33" t="s">
        <v>60</v>
      </c>
      <c r="F33" s="1">
        <v>0.29021200000000003</v>
      </c>
      <c r="G33" s="1">
        <v>0.296433</v>
      </c>
      <c r="H33" s="1">
        <v>0.30350199999999999</v>
      </c>
      <c r="I33" s="1">
        <v>0.312446</v>
      </c>
      <c r="J33" s="1">
        <v>0.32469599999999998</v>
      </c>
      <c r="K33" s="1">
        <v>0.329011</v>
      </c>
      <c r="L33" s="1">
        <v>0.33621899999999999</v>
      </c>
      <c r="M33" s="1">
        <v>0.34510400000000002</v>
      </c>
      <c r="N33" s="1">
        <v>0.35320000000000001</v>
      </c>
      <c r="O33" s="1">
        <v>0.36367100000000002</v>
      </c>
      <c r="P33" s="1">
        <v>0.371332</v>
      </c>
      <c r="Q33" s="1">
        <v>0.38158599999999998</v>
      </c>
      <c r="R33" s="1">
        <v>0.39605099999999999</v>
      </c>
      <c r="S33" s="1">
        <v>0.41391699999999998</v>
      </c>
      <c r="T33" s="1">
        <v>0.43190899999999999</v>
      </c>
      <c r="U33" s="1">
        <v>0.46137699999999998</v>
      </c>
      <c r="V33" s="1">
        <v>0.49279400000000001</v>
      </c>
      <c r="W33" s="1">
        <v>0.54564900000000005</v>
      </c>
      <c r="X33" s="1">
        <v>0.58430199999999999</v>
      </c>
      <c r="Y33" s="1">
        <v>0.61136699999999999</v>
      </c>
      <c r="Z33" s="1">
        <v>0.63900900000000005</v>
      </c>
      <c r="AA33" s="1">
        <v>0.65681100000000003</v>
      </c>
      <c r="AB33" s="1">
        <v>0.68408899999999995</v>
      </c>
      <c r="AC33" s="1">
        <v>0.69623400000000002</v>
      </c>
      <c r="AD33" s="2"/>
      <c r="AE33" s="104">
        <f>annill_max!C18</f>
        <v>2460.383870967742</v>
      </c>
    </row>
    <row r="34" spans="4:59" ht="14.5" customHeight="1" thickTop="1" x14ac:dyDescent="0.35">
      <c r="D34" t="s">
        <v>3</v>
      </c>
      <c r="E34" t="s">
        <v>61</v>
      </c>
      <c r="F34" s="1">
        <v>0.52157699999999996</v>
      </c>
      <c r="G34" s="1">
        <v>0.56000000000000005</v>
      </c>
      <c r="H34" s="1">
        <v>0.58362000000000003</v>
      </c>
      <c r="I34" s="1">
        <v>0.62959100000000001</v>
      </c>
      <c r="J34" s="1">
        <v>0.67584299999999997</v>
      </c>
      <c r="K34" s="1">
        <v>0.73505799999999999</v>
      </c>
      <c r="L34" s="1">
        <v>0.79985899999999999</v>
      </c>
      <c r="M34" s="1">
        <v>0.871757</v>
      </c>
      <c r="N34" s="1">
        <v>0.95143500000000003</v>
      </c>
      <c r="O34" s="1">
        <v>1.0434110000000001</v>
      </c>
      <c r="P34" s="1">
        <v>1.1535629999999999</v>
      </c>
      <c r="Q34" s="1">
        <v>1.2574179999999999</v>
      </c>
      <c r="R34" s="1">
        <v>1.352946</v>
      </c>
      <c r="S34" s="1">
        <v>1.421681</v>
      </c>
      <c r="T34" s="1">
        <v>1.4676940000000001</v>
      </c>
      <c r="U34" s="1">
        <v>1.4914540000000001</v>
      </c>
      <c r="V34" s="1">
        <v>1.522921</v>
      </c>
      <c r="W34" s="1">
        <v>1.554575</v>
      </c>
      <c r="X34" s="1">
        <v>1.599172</v>
      </c>
      <c r="Y34" s="1">
        <v>1.6223799999999999</v>
      </c>
      <c r="Z34" s="1">
        <v>1.6273420000000001</v>
      </c>
      <c r="AA34" s="1">
        <v>1.6466339999999999</v>
      </c>
      <c r="AB34" s="1">
        <v>1.675192</v>
      </c>
      <c r="AC34" s="1">
        <v>1.6807939999999999</v>
      </c>
      <c r="AD34" s="2"/>
      <c r="AE34" s="3" t="s">
        <v>134</v>
      </c>
      <c r="AF34" s="3" t="s">
        <v>66</v>
      </c>
      <c r="AG34" s="3" t="s">
        <v>129</v>
      </c>
      <c r="AH34" s="3" t="s">
        <v>68</v>
      </c>
      <c r="AI34" s="3" t="s">
        <v>69</v>
      </c>
      <c r="AJ34" s="3" t="s">
        <v>70</v>
      </c>
      <c r="AK34" s="3" t="s">
        <v>71</v>
      </c>
      <c r="AL34" s="3" t="s">
        <v>72</v>
      </c>
      <c r="AM34" s="3" t="s">
        <v>73</v>
      </c>
      <c r="AN34" s="3" t="s">
        <v>74</v>
      </c>
      <c r="AO34" s="3" t="s">
        <v>75</v>
      </c>
      <c r="AP34" s="3" t="s">
        <v>76</v>
      </c>
      <c r="AQ34" s="3" t="s">
        <v>77</v>
      </c>
      <c r="AR34" s="3" t="s">
        <v>78</v>
      </c>
      <c r="AS34" s="3" t="s">
        <v>79</v>
      </c>
      <c r="AT34" s="3" t="s">
        <v>80</v>
      </c>
      <c r="AU34" s="3" t="s">
        <v>81</v>
      </c>
      <c r="AV34" s="3" t="s">
        <v>82</v>
      </c>
      <c r="AW34" s="3" t="s">
        <v>83</v>
      </c>
      <c r="AX34" s="3" t="s">
        <v>84</v>
      </c>
      <c r="AY34" s="3" t="s">
        <v>85</v>
      </c>
      <c r="AZ34" s="3" t="s">
        <v>86</v>
      </c>
      <c r="BA34" s="3" t="s">
        <v>87</v>
      </c>
      <c r="BB34" s="3" t="s">
        <v>88</v>
      </c>
      <c r="BC34" s="3" t="s">
        <v>89</v>
      </c>
      <c r="BD34" s="3" t="s">
        <v>90</v>
      </c>
      <c r="BE34" s="3" t="s">
        <v>91</v>
      </c>
      <c r="BG34" s="61"/>
    </row>
    <row r="35" spans="4:59" ht="14.5" customHeight="1" thickBot="1" x14ac:dyDescent="0.4">
      <c r="D35" t="s">
        <v>4</v>
      </c>
      <c r="E35" t="s">
        <v>62</v>
      </c>
      <c r="F35" s="1">
        <v>0.202989</v>
      </c>
      <c r="G35" s="1">
        <v>0.22</v>
      </c>
      <c r="H35" s="1">
        <v>0.29855799999999999</v>
      </c>
      <c r="I35" s="1">
        <v>0.375309</v>
      </c>
      <c r="J35" s="1">
        <v>0.47267399999999998</v>
      </c>
      <c r="K35" s="1">
        <v>0.60279799999999994</v>
      </c>
      <c r="L35" s="1">
        <v>0.77354999999999996</v>
      </c>
      <c r="M35" s="1">
        <v>0.95172299999999999</v>
      </c>
      <c r="N35" s="1">
        <v>1.128069</v>
      </c>
      <c r="O35" s="1">
        <v>1.2876430000000001</v>
      </c>
      <c r="P35" s="1">
        <v>1.443492</v>
      </c>
      <c r="Q35" s="1">
        <v>1.618347</v>
      </c>
      <c r="R35" s="1">
        <v>1.7670680000000001</v>
      </c>
      <c r="S35" s="1">
        <v>1.871351</v>
      </c>
      <c r="T35" s="1">
        <v>1.930763</v>
      </c>
      <c r="U35" s="1">
        <v>1.960968</v>
      </c>
      <c r="V35" s="1">
        <v>1.9910589999999999</v>
      </c>
      <c r="W35" s="1">
        <v>1.993644</v>
      </c>
      <c r="X35" s="1">
        <v>1.9965619999999999</v>
      </c>
      <c r="Y35" s="1">
        <v>2.0194679999999998</v>
      </c>
      <c r="Z35" s="1">
        <v>2.0315850000000002</v>
      </c>
      <c r="AA35" s="1">
        <v>2.0464319999999998</v>
      </c>
      <c r="AB35" s="1">
        <v>2.048956</v>
      </c>
      <c r="AC35" s="1">
        <v>2.0675460000000001</v>
      </c>
      <c r="AD35" s="2"/>
      <c r="AE35" s="109">
        <v>2.16</v>
      </c>
      <c r="AF35" t="s">
        <v>0</v>
      </c>
      <c r="AG35" t="s">
        <v>58</v>
      </c>
      <c r="AH35" s="58">
        <f>F31/$AE35</f>
        <v>6.3761111111111116E-2</v>
      </c>
      <c r="AI35" s="58">
        <f t="shared" ref="AI35:BE42" si="18">G31/$AE35</f>
        <v>6.6268518518518504E-2</v>
      </c>
      <c r="AJ35" s="58">
        <f t="shared" si="18"/>
        <v>7.3532407407407407E-2</v>
      </c>
      <c r="AK35" s="58">
        <f t="shared" si="18"/>
        <v>8.5059259259259251E-2</v>
      </c>
      <c r="AL35" s="58">
        <f t="shared" si="18"/>
        <v>0.10299074074074073</v>
      </c>
      <c r="AM35" s="58">
        <f t="shared" si="18"/>
        <v>0.13203472222222221</v>
      </c>
      <c r="AN35" s="58">
        <f t="shared" si="18"/>
        <v>0.16850601851851851</v>
      </c>
      <c r="AO35" s="58">
        <f t="shared" si="18"/>
        <v>0.21088472222222221</v>
      </c>
      <c r="AP35" s="58">
        <f t="shared" si="18"/>
        <v>0.27477546296296296</v>
      </c>
      <c r="AQ35" s="58">
        <f t="shared" si="18"/>
        <v>0.36632962962962962</v>
      </c>
      <c r="AR35" s="58">
        <f t="shared" si="18"/>
        <v>0.45813240740740735</v>
      </c>
      <c r="AS35" s="58">
        <f t="shared" si="18"/>
        <v>0.52338333333333331</v>
      </c>
      <c r="AT35" s="58">
        <f t="shared" si="18"/>
        <v>0.54957870370370365</v>
      </c>
      <c r="AU35" s="58">
        <f t="shared" si="18"/>
        <v>0.56538703703703697</v>
      </c>
      <c r="AV35" s="58">
        <f t="shared" si="18"/>
        <v>0.57962268518518512</v>
      </c>
      <c r="AW35" s="58">
        <f t="shared" si="18"/>
        <v>0.59575092592592582</v>
      </c>
      <c r="AX35" s="58">
        <f t="shared" si="18"/>
        <v>0.61691111111111108</v>
      </c>
      <c r="AY35" s="58">
        <f t="shared" si="18"/>
        <v>0.63191157407407406</v>
      </c>
      <c r="AZ35" s="58">
        <f t="shared" si="18"/>
        <v>0.65222546296296291</v>
      </c>
      <c r="BA35" s="58">
        <f t="shared" si="18"/>
        <v>0.67056064814814809</v>
      </c>
      <c r="BB35" s="58">
        <f t="shared" si="18"/>
        <v>0.68891574074074069</v>
      </c>
      <c r="BC35" s="58">
        <f t="shared" si="18"/>
        <v>0.7178402777777777</v>
      </c>
      <c r="BD35" s="58">
        <f t="shared" si="18"/>
        <v>0.7433129629629629</v>
      </c>
      <c r="BE35" s="58">
        <f t="shared" si="18"/>
        <v>0.76849722222222216</v>
      </c>
      <c r="BF35" s="54"/>
      <c r="BG35" s="61"/>
    </row>
    <row r="36" spans="4:59" ht="14.5" customHeight="1" thickTop="1" thickBot="1" x14ac:dyDescent="0.4">
      <c r="D36" t="s">
        <v>5</v>
      </c>
      <c r="E36" t="s">
        <v>64</v>
      </c>
      <c r="F36" s="1">
        <v>0.45764700000000003</v>
      </c>
      <c r="G36" s="1">
        <v>0.54</v>
      </c>
      <c r="H36" s="1">
        <v>0.63308500000000001</v>
      </c>
      <c r="I36" s="1">
        <v>0.74260899999999996</v>
      </c>
      <c r="J36" s="1">
        <v>0.86085900000000004</v>
      </c>
      <c r="K36" s="1">
        <v>1.006345</v>
      </c>
      <c r="L36" s="1">
        <v>1.166337</v>
      </c>
      <c r="M36" s="1">
        <v>1.303069</v>
      </c>
      <c r="N36" s="1">
        <v>1.438008</v>
      </c>
      <c r="O36" s="1">
        <v>1.553836</v>
      </c>
      <c r="P36" s="1">
        <v>1.657254</v>
      </c>
      <c r="Q36" s="1">
        <v>1.7413609999999999</v>
      </c>
      <c r="R36" s="1">
        <v>1.821483</v>
      </c>
      <c r="S36" s="1">
        <v>1.889011</v>
      </c>
      <c r="T36" s="1">
        <v>1.9399200000000001</v>
      </c>
      <c r="U36" s="1">
        <v>1.9685029999999999</v>
      </c>
      <c r="V36" s="1">
        <v>2.0141070000000001</v>
      </c>
      <c r="W36" s="1">
        <v>2.0501019999999999</v>
      </c>
      <c r="X36" s="1">
        <v>2.0721059999999998</v>
      </c>
      <c r="Y36" s="1">
        <v>2.1299030000000001</v>
      </c>
      <c r="Z36" s="1">
        <v>2.1588370000000001</v>
      </c>
      <c r="AA36" s="1">
        <v>2.1847500000000002</v>
      </c>
      <c r="AB36" s="1">
        <v>2.220612</v>
      </c>
      <c r="AC36" s="1">
        <v>2.2344659999999998</v>
      </c>
      <c r="AD36" s="2"/>
      <c r="AE36" s="109">
        <v>2.4500000000000002</v>
      </c>
      <c r="AF36" t="s">
        <v>1</v>
      </c>
      <c r="AG36" t="s">
        <v>59</v>
      </c>
      <c r="AH36" s="58">
        <f t="shared" ref="AH36:AH42" si="19">F32/$AE36</f>
        <v>0.11980326530612244</v>
      </c>
      <c r="AI36" s="58">
        <f t="shared" si="18"/>
        <v>0.12653061224489795</v>
      </c>
      <c r="AJ36" s="58">
        <f t="shared" si="18"/>
        <v>0.1301604081632653</v>
      </c>
      <c r="AK36" s="58">
        <f t="shared" si="18"/>
        <v>0.13759183673469388</v>
      </c>
      <c r="AL36" s="58">
        <f t="shared" si="18"/>
        <v>0.14853142857142856</v>
      </c>
      <c r="AM36" s="58">
        <f t="shared" si="18"/>
        <v>0.16396734693877552</v>
      </c>
      <c r="AN36" s="58">
        <f t="shared" si="18"/>
        <v>0.18025999999999998</v>
      </c>
      <c r="AO36" s="58">
        <f t="shared" si="18"/>
        <v>0.20260571428571428</v>
      </c>
      <c r="AP36" s="58">
        <f t="shared" si="18"/>
        <v>0.23199061224489795</v>
      </c>
      <c r="AQ36" s="58">
        <f t="shared" si="18"/>
        <v>0.27194612244897959</v>
      </c>
      <c r="AR36" s="58">
        <f t="shared" si="18"/>
        <v>0.30767142857142854</v>
      </c>
      <c r="AS36" s="58">
        <f t="shared" si="18"/>
        <v>0.33347183673469388</v>
      </c>
      <c r="AT36" s="58">
        <f t="shared" si="18"/>
        <v>0.34741387755102038</v>
      </c>
      <c r="AU36" s="58">
        <f t="shared" si="18"/>
        <v>0.35729183673469384</v>
      </c>
      <c r="AV36" s="58">
        <f t="shared" si="18"/>
        <v>0.36869632653061224</v>
      </c>
      <c r="AW36" s="58">
        <f t="shared" si="18"/>
        <v>0.38005755102040811</v>
      </c>
      <c r="AX36" s="58">
        <f t="shared" si="18"/>
        <v>0.39163510204081631</v>
      </c>
      <c r="AY36" s="58">
        <f t="shared" si="18"/>
        <v>0.4077751020408163</v>
      </c>
      <c r="AZ36" s="58">
        <f t="shared" si="18"/>
        <v>0.42449306122448976</v>
      </c>
      <c r="BA36" s="58">
        <f t="shared" si="18"/>
        <v>0.44021102040816323</v>
      </c>
      <c r="BB36" s="58">
        <f t="shared" si="18"/>
        <v>0.45278448979591829</v>
      </c>
      <c r="BC36" s="58">
        <f t="shared" si="18"/>
        <v>0.47214081632653054</v>
      </c>
      <c r="BD36" s="58">
        <f t="shared" si="18"/>
        <v>0.48940816326530606</v>
      </c>
      <c r="BE36" s="58">
        <f t="shared" si="18"/>
        <v>0.51030979591836734</v>
      </c>
      <c r="BG36" s="61"/>
    </row>
    <row r="37" spans="4:59" ht="14.5" customHeight="1" thickTop="1" thickBot="1" x14ac:dyDescent="0.4">
      <c r="D37" t="s">
        <v>6</v>
      </c>
      <c r="E37" t="s">
        <v>63</v>
      </c>
      <c r="F37" s="1">
        <v>0.42330200000000001</v>
      </c>
      <c r="G37" s="1">
        <v>0.48674800000000001</v>
      </c>
      <c r="H37" s="1">
        <v>0.54885300000000004</v>
      </c>
      <c r="I37" s="1">
        <v>0.61636000000000002</v>
      </c>
      <c r="J37" s="1">
        <v>0.67542999999999997</v>
      </c>
      <c r="K37" s="1">
        <v>0.74598500000000001</v>
      </c>
      <c r="L37" s="1">
        <v>0.79565900000000001</v>
      </c>
      <c r="M37" s="1">
        <v>0.85659600000000002</v>
      </c>
      <c r="N37" s="1">
        <v>0.89973099999999995</v>
      </c>
      <c r="O37" s="1">
        <v>0.96610600000000002</v>
      </c>
      <c r="P37" s="1">
        <v>1.029857</v>
      </c>
      <c r="Q37" s="1">
        <v>1.098635</v>
      </c>
      <c r="R37" s="1">
        <v>1.1623380000000001</v>
      </c>
      <c r="S37" s="1">
        <v>1.209233</v>
      </c>
      <c r="T37" s="1">
        <v>1.2666809999999999</v>
      </c>
      <c r="U37" s="1">
        <v>1.3395189999999999</v>
      </c>
      <c r="V37" s="1">
        <v>1.4197630000000001</v>
      </c>
      <c r="W37" s="1">
        <v>1.50023</v>
      </c>
      <c r="X37" s="1">
        <v>1.599434</v>
      </c>
      <c r="Y37" s="1">
        <v>1.6725989999999999</v>
      </c>
      <c r="Z37" s="1">
        <v>1.763131</v>
      </c>
      <c r="AA37" s="1">
        <v>1.8377540000000001</v>
      </c>
      <c r="AB37" s="1">
        <v>1.9086080000000001</v>
      </c>
      <c r="AC37" s="1">
        <v>1.940428</v>
      </c>
      <c r="AD37" s="2"/>
      <c r="AE37" s="109">
        <v>2.14</v>
      </c>
      <c r="AF37" t="s">
        <v>2</v>
      </c>
      <c r="AG37" t="s">
        <v>60</v>
      </c>
      <c r="AH37" s="58">
        <f t="shared" si="19"/>
        <v>0.13561308411214953</v>
      </c>
      <c r="AI37" s="58">
        <f t="shared" si="18"/>
        <v>0.13852009345794392</v>
      </c>
      <c r="AJ37" s="58">
        <f t="shared" si="18"/>
        <v>0.14182336448598129</v>
      </c>
      <c r="AK37" s="58">
        <f t="shared" si="18"/>
        <v>0.14600280373831775</v>
      </c>
      <c r="AL37" s="58">
        <f t="shared" si="18"/>
        <v>0.1517271028037383</v>
      </c>
      <c r="AM37" s="58">
        <f t="shared" si="18"/>
        <v>0.15374345794392522</v>
      </c>
      <c r="AN37" s="58">
        <f t="shared" si="18"/>
        <v>0.15711168224299063</v>
      </c>
      <c r="AO37" s="58">
        <f t="shared" si="18"/>
        <v>0.16126355140186915</v>
      </c>
      <c r="AP37" s="58">
        <f t="shared" si="18"/>
        <v>0.16504672897196263</v>
      </c>
      <c r="AQ37" s="58">
        <f t="shared" si="18"/>
        <v>0.16993971962616822</v>
      </c>
      <c r="AR37" s="58">
        <f t="shared" si="18"/>
        <v>0.17351962616822428</v>
      </c>
      <c r="AS37" s="58">
        <f t="shared" si="18"/>
        <v>0.17831121495327101</v>
      </c>
      <c r="AT37" s="58">
        <f t="shared" si="18"/>
        <v>0.18507056074766354</v>
      </c>
      <c r="AU37" s="58">
        <f t="shared" si="18"/>
        <v>0.19341915887850467</v>
      </c>
      <c r="AV37" s="58">
        <f t="shared" si="18"/>
        <v>0.20182663551401867</v>
      </c>
      <c r="AW37" s="58">
        <f t="shared" si="18"/>
        <v>0.21559672897196261</v>
      </c>
      <c r="AX37" s="58">
        <f t="shared" si="18"/>
        <v>0.23027757009345792</v>
      </c>
      <c r="AY37" s="58">
        <f t="shared" si="18"/>
        <v>0.25497616822429908</v>
      </c>
      <c r="AZ37" s="58">
        <f t="shared" si="18"/>
        <v>0.27303831775700932</v>
      </c>
      <c r="BA37" s="58">
        <f t="shared" si="18"/>
        <v>0.28568551401869158</v>
      </c>
      <c r="BB37" s="58">
        <f t="shared" si="18"/>
        <v>0.29860233644859813</v>
      </c>
      <c r="BC37" s="58">
        <f t="shared" si="18"/>
        <v>0.30692102803738319</v>
      </c>
      <c r="BD37" s="58">
        <f t="shared" si="18"/>
        <v>0.31966775700934574</v>
      </c>
      <c r="BE37" s="58">
        <f t="shared" si="18"/>
        <v>0.32534299065420558</v>
      </c>
      <c r="BG37" s="61"/>
    </row>
    <row r="38" spans="4:59" ht="14.5" customHeight="1" thickTop="1" thickBot="1" x14ac:dyDescent="0.4">
      <c r="D38" t="s">
        <v>7</v>
      </c>
      <c r="E38" t="s">
        <v>65</v>
      </c>
      <c r="F38" s="1">
        <v>0.187051</v>
      </c>
      <c r="G38" s="1">
        <v>0.21317800000000001</v>
      </c>
      <c r="H38" s="1">
        <v>0.24423800000000001</v>
      </c>
      <c r="I38" s="1">
        <v>0.27625100000000002</v>
      </c>
      <c r="J38" s="1">
        <v>0.321187</v>
      </c>
      <c r="K38" s="1">
        <v>0.38245099999999999</v>
      </c>
      <c r="L38" s="1">
        <v>0.450185</v>
      </c>
      <c r="M38" s="1">
        <v>0.536354</v>
      </c>
      <c r="N38" s="1">
        <v>0.66979900000000003</v>
      </c>
      <c r="O38" s="1">
        <v>0.82896700000000001</v>
      </c>
      <c r="P38" s="1">
        <v>0.97916000000000003</v>
      </c>
      <c r="Q38" s="1">
        <v>1.101467</v>
      </c>
      <c r="R38" s="1">
        <v>1.1668210000000001</v>
      </c>
      <c r="S38" s="1">
        <v>1.213157</v>
      </c>
      <c r="T38" s="1">
        <v>1.2696730000000001</v>
      </c>
      <c r="U38" s="1">
        <v>1.3301259999999999</v>
      </c>
      <c r="V38" s="1">
        <v>1.3972910000000001</v>
      </c>
      <c r="W38" s="1">
        <v>1.479455</v>
      </c>
      <c r="X38" s="1">
        <v>1.565291</v>
      </c>
      <c r="Y38" s="1">
        <v>1.647526</v>
      </c>
      <c r="Z38" s="1">
        <v>1.741344</v>
      </c>
      <c r="AA38" s="1">
        <v>1.833882</v>
      </c>
      <c r="AB38" s="1">
        <v>1.918892</v>
      </c>
      <c r="AC38" s="1">
        <v>1.98861</v>
      </c>
      <c r="AD38" s="2"/>
      <c r="AE38" s="109">
        <v>2.4300000000000002</v>
      </c>
      <c r="AF38" t="s">
        <v>3</v>
      </c>
      <c r="AG38" t="s">
        <v>61</v>
      </c>
      <c r="AH38" s="58">
        <f t="shared" si="19"/>
        <v>0.21464074074074072</v>
      </c>
      <c r="AI38" s="58">
        <f t="shared" si="18"/>
        <v>0.23045267489711935</v>
      </c>
      <c r="AJ38" s="58">
        <f t="shared" si="18"/>
        <v>0.24017283950617282</v>
      </c>
      <c r="AK38" s="58">
        <f t="shared" si="18"/>
        <v>0.25909094650205761</v>
      </c>
      <c r="AL38" s="58">
        <f t="shared" si="18"/>
        <v>0.27812469135802464</v>
      </c>
      <c r="AM38" s="58">
        <f t="shared" si="18"/>
        <v>0.30249300411522634</v>
      </c>
      <c r="AN38" s="58">
        <f t="shared" si="18"/>
        <v>0.3291600823045267</v>
      </c>
      <c r="AO38" s="58">
        <f t="shared" si="18"/>
        <v>0.3587477366255144</v>
      </c>
      <c r="AP38" s="58">
        <f t="shared" si="18"/>
        <v>0.39153703703703702</v>
      </c>
      <c r="AQ38" s="58">
        <f t="shared" si="18"/>
        <v>0.42938724279835394</v>
      </c>
      <c r="AR38" s="58">
        <f t="shared" si="18"/>
        <v>0.47471728395061719</v>
      </c>
      <c r="AS38" s="58">
        <f t="shared" si="18"/>
        <v>0.51745596707818919</v>
      </c>
      <c r="AT38" s="58">
        <f t="shared" si="18"/>
        <v>0.55676790123456787</v>
      </c>
      <c r="AU38" s="58">
        <f t="shared" si="18"/>
        <v>0.58505390946502056</v>
      </c>
      <c r="AV38" s="58">
        <f t="shared" si="18"/>
        <v>0.60398930041152266</v>
      </c>
      <c r="AW38" s="58">
        <f t="shared" si="18"/>
        <v>0.61376707818930043</v>
      </c>
      <c r="AX38" s="58">
        <f t="shared" si="18"/>
        <v>0.62671646090534971</v>
      </c>
      <c r="AY38" s="58">
        <f t="shared" si="18"/>
        <v>0.63974279835390946</v>
      </c>
      <c r="AZ38" s="58">
        <f t="shared" si="18"/>
        <v>0.6580954732510288</v>
      </c>
      <c r="BA38" s="58">
        <f t="shared" si="18"/>
        <v>0.66764609053497936</v>
      </c>
      <c r="BB38" s="58">
        <f t="shared" si="18"/>
        <v>0.66968806584362139</v>
      </c>
      <c r="BC38" s="58">
        <f t="shared" si="18"/>
        <v>0.6776271604938271</v>
      </c>
      <c r="BD38" s="58">
        <f t="shared" si="18"/>
        <v>0.68937942386831275</v>
      </c>
      <c r="BE38" s="58">
        <f t="shared" si="18"/>
        <v>0.69168477366255132</v>
      </c>
      <c r="BG38" s="61"/>
    </row>
    <row r="39" spans="4:59" ht="14.5" customHeight="1" thickTop="1" thickBot="1" x14ac:dyDescent="0.4">
      <c r="D39" s="131" t="s">
        <v>103</v>
      </c>
      <c r="E39" s="131"/>
      <c r="F39" s="131"/>
      <c r="G39" s="131"/>
      <c r="H39" s="131"/>
      <c r="I39" s="131"/>
      <c r="J39" s="131"/>
      <c r="K39" s="131"/>
      <c r="AE39" s="109">
        <v>2.13</v>
      </c>
      <c r="AF39" t="s">
        <v>4</v>
      </c>
      <c r="AG39" t="s">
        <v>62</v>
      </c>
      <c r="AH39" s="58">
        <f t="shared" si="19"/>
        <v>9.530000000000001E-2</v>
      </c>
      <c r="AI39" s="58">
        <f t="shared" si="18"/>
        <v>0.10328638497652583</v>
      </c>
      <c r="AJ39" s="58">
        <f t="shared" si="18"/>
        <v>0.14016807511737089</v>
      </c>
      <c r="AK39" s="58">
        <f t="shared" si="18"/>
        <v>0.17620140845070423</v>
      </c>
      <c r="AL39" s="58">
        <f t="shared" si="18"/>
        <v>0.22191267605633802</v>
      </c>
      <c r="AM39" s="58">
        <f t="shared" si="18"/>
        <v>0.28300375586854459</v>
      </c>
      <c r="AN39" s="58">
        <f t="shared" si="18"/>
        <v>0.36316901408450702</v>
      </c>
      <c r="AO39" s="58">
        <f t="shared" si="18"/>
        <v>0.44681830985915494</v>
      </c>
      <c r="AP39" s="58">
        <f t="shared" si="18"/>
        <v>0.52960985915492964</v>
      </c>
      <c r="AQ39" s="58">
        <f t="shared" si="18"/>
        <v>0.60452723004694842</v>
      </c>
      <c r="AR39" s="58">
        <f t="shared" si="18"/>
        <v>0.67769577464788733</v>
      </c>
      <c r="AS39" s="58">
        <f t="shared" si="18"/>
        <v>0.759787323943662</v>
      </c>
      <c r="AT39" s="58">
        <f t="shared" si="18"/>
        <v>0.82960938967136155</v>
      </c>
      <c r="AU39" s="58">
        <f t="shared" si="18"/>
        <v>0.87856854460093903</v>
      </c>
      <c r="AV39" s="58">
        <f t="shared" si="18"/>
        <v>0.90646150234741785</v>
      </c>
      <c r="AW39" s="58">
        <f t="shared" si="18"/>
        <v>0.92064225352112683</v>
      </c>
      <c r="AX39" s="58">
        <f t="shared" si="18"/>
        <v>0.9347694835680751</v>
      </c>
      <c r="AY39" s="58">
        <f t="shared" si="18"/>
        <v>0.93598309859154938</v>
      </c>
      <c r="AZ39" s="58">
        <f t="shared" si="18"/>
        <v>0.93735305164319249</v>
      </c>
      <c r="BA39" s="58">
        <f t="shared" si="18"/>
        <v>0.94810704225352105</v>
      </c>
      <c r="BB39" s="58">
        <f t="shared" si="18"/>
        <v>0.95379577464788745</v>
      </c>
      <c r="BC39" s="58">
        <f t="shared" si="18"/>
        <v>0.96076619718309852</v>
      </c>
      <c r="BD39" s="58">
        <f t="shared" si="18"/>
        <v>0.96195117370892025</v>
      </c>
      <c r="BE39" s="58">
        <f t="shared" si="18"/>
        <v>0.97067887323943669</v>
      </c>
      <c r="BG39" s="61"/>
    </row>
    <row r="40" spans="4:59" ht="15.5" thickTop="1" thickBot="1" x14ac:dyDescent="0.4">
      <c r="D40" s="131"/>
      <c r="E40" s="131"/>
      <c r="F40" s="131"/>
      <c r="G40" s="131"/>
      <c r="H40" s="131"/>
      <c r="I40" s="131"/>
      <c r="J40" s="131"/>
      <c r="K40" s="131"/>
      <c r="AE40" s="109">
        <v>2.44</v>
      </c>
      <c r="AF40" t="s">
        <v>5</v>
      </c>
      <c r="AG40" t="s">
        <v>64</v>
      </c>
      <c r="AH40" s="58">
        <f t="shared" si="19"/>
        <v>0.18756024590163936</v>
      </c>
      <c r="AI40" s="58">
        <f t="shared" si="18"/>
        <v>0.22131147540983609</v>
      </c>
      <c r="AJ40" s="58">
        <f t="shared" si="18"/>
        <v>0.25946106557377052</v>
      </c>
      <c r="AK40" s="58">
        <f t="shared" si="18"/>
        <v>0.30434795081967214</v>
      </c>
      <c r="AL40" s="58">
        <f t="shared" si="18"/>
        <v>0.35281106557377051</v>
      </c>
      <c r="AM40" s="58">
        <f t="shared" si="18"/>
        <v>0.41243647540983608</v>
      </c>
      <c r="AN40" s="58">
        <f t="shared" si="18"/>
        <v>0.47800696721311475</v>
      </c>
      <c r="AO40" s="58">
        <f t="shared" si="18"/>
        <v>0.53404467213114759</v>
      </c>
      <c r="AP40" s="58">
        <f t="shared" si="18"/>
        <v>0.58934754098360653</v>
      </c>
      <c r="AQ40" s="58">
        <f t="shared" si="18"/>
        <v>0.63681803278688531</v>
      </c>
      <c r="AR40" s="58">
        <f t="shared" si="18"/>
        <v>0.67920245901639342</v>
      </c>
      <c r="AS40" s="58">
        <f t="shared" si="18"/>
        <v>0.71367254098360655</v>
      </c>
      <c r="AT40" s="58">
        <f t="shared" si="18"/>
        <v>0.74650942622950822</v>
      </c>
      <c r="AU40" s="58">
        <f t="shared" si="18"/>
        <v>0.77418483606557376</v>
      </c>
      <c r="AV40" s="58">
        <f t="shared" si="18"/>
        <v>0.79504918032786887</v>
      </c>
      <c r="AW40" s="58">
        <f t="shared" si="18"/>
        <v>0.80676352459016387</v>
      </c>
      <c r="AX40" s="58">
        <f t="shared" si="18"/>
        <v>0.82545368852459022</v>
      </c>
      <c r="AY40" s="58">
        <f t="shared" si="18"/>
        <v>0.84020573770491802</v>
      </c>
      <c r="AZ40" s="58">
        <f t="shared" si="18"/>
        <v>0.8492237704918032</v>
      </c>
      <c r="BA40" s="58">
        <f t="shared" si="18"/>
        <v>0.87291106557377052</v>
      </c>
      <c r="BB40" s="58">
        <f t="shared" si="18"/>
        <v>0.88476926229508202</v>
      </c>
      <c r="BC40" s="58">
        <f t="shared" si="18"/>
        <v>0.89538934426229522</v>
      </c>
      <c r="BD40" s="58">
        <f t="shared" si="18"/>
        <v>0.91008688524590164</v>
      </c>
      <c r="BE40" s="58">
        <f t="shared" si="18"/>
        <v>0.91576475409836056</v>
      </c>
      <c r="BG40" s="61"/>
    </row>
    <row r="41" spans="4:59" ht="15.5" thickTop="1" thickBot="1" x14ac:dyDescent="0.4">
      <c r="D41" s="3" t="s">
        <v>66</v>
      </c>
      <c r="E41" s="3" t="s">
        <v>67</v>
      </c>
      <c r="F41" s="3" t="s">
        <v>68</v>
      </c>
      <c r="G41" s="3" t="s">
        <v>69</v>
      </c>
      <c r="H41" s="3" t="s">
        <v>70</v>
      </c>
      <c r="I41" s="3" t="s">
        <v>71</v>
      </c>
      <c r="J41" s="3" t="s">
        <v>72</v>
      </c>
      <c r="K41" s="3" t="s">
        <v>73</v>
      </c>
      <c r="L41" s="3" t="s">
        <v>74</v>
      </c>
      <c r="M41" s="3" t="s">
        <v>75</v>
      </c>
      <c r="N41" s="3" t="s">
        <v>76</v>
      </c>
      <c r="O41" s="3" t="s">
        <v>77</v>
      </c>
      <c r="P41" s="3" t="s">
        <v>78</v>
      </c>
      <c r="Q41" s="3" t="s">
        <v>79</v>
      </c>
      <c r="R41" s="3" t="s">
        <v>80</v>
      </c>
      <c r="S41" s="3" t="s">
        <v>81</v>
      </c>
      <c r="T41" s="3" t="s">
        <v>82</v>
      </c>
      <c r="U41" s="3" t="s">
        <v>83</v>
      </c>
      <c r="V41" s="3" t="s">
        <v>84</v>
      </c>
      <c r="W41" s="3" t="s">
        <v>85</v>
      </c>
      <c r="X41" s="3" t="s">
        <v>86</v>
      </c>
      <c r="Y41" s="3" t="s">
        <v>87</v>
      </c>
      <c r="Z41" s="3" t="s">
        <v>88</v>
      </c>
      <c r="AA41" s="3" t="s">
        <v>89</v>
      </c>
      <c r="AB41" s="3" t="s">
        <v>90</v>
      </c>
      <c r="AC41" s="3" t="s">
        <v>91</v>
      </c>
      <c r="AE41" s="109">
        <v>2.14</v>
      </c>
      <c r="AF41" t="s">
        <v>6</v>
      </c>
      <c r="AG41" t="s">
        <v>63</v>
      </c>
      <c r="AH41" s="58">
        <f t="shared" si="19"/>
        <v>0.19780467289719625</v>
      </c>
      <c r="AI41" s="58">
        <f t="shared" si="18"/>
        <v>0.22745233644859814</v>
      </c>
      <c r="AJ41" s="58">
        <f t="shared" si="18"/>
        <v>0.25647336448598129</v>
      </c>
      <c r="AK41" s="58">
        <f t="shared" si="18"/>
        <v>0.28801869158878501</v>
      </c>
      <c r="AL41" s="58">
        <f t="shared" si="18"/>
        <v>0.31562149532710276</v>
      </c>
      <c r="AM41" s="58">
        <f t="shared" si="18"/>
        <v>0.34859112149532706</v>
      </c>
      <c r="AN41" s="58">
        <f t="shared" si="18"/>
        <v>0.37180327102803734</v>
      </c>
      <c r="AO41" s="58">
        <f t="shared" si="18"/>
        <v>0.40027850467289716</v>
      </c>
      <c r="AP41" s="58">
        <f t="shared" si="18"/>
        <v>0.42043504672897192</v>
      </c>
      <c r="AQ41" s="58">
        <f t="shared" si="18"/>
        <v>0.45145140186915889</v>
      </c>
      <c r="AR41" s="58">
        <f t="shared" si="18"/>
        <v>0.48124158878504669</v>
      </c>
      <c r="AS41" s="58">
        <f t="shared" si="18"/>
        <v>0.51338084112149529</v>
      </c>
      <c r="AT41" s="58">
        <f t="shared" si="18"/>
        <v>0.54314859813084115</v>
      </c>
      <c r="AU41" s="58">
        <f t="shared" si="18"/>
        <v>0.56506214953271028</v>
      </c>
      <c r="AV41" s="58">
        <f t="shared" si="18"/>
        <v>0.59190700934579432</v>
      </c>
      <c r="AW41" s="58">
        <f t="shared" si="18"/>
        <v>0.62594345794392514</v>
      </c>
      <c r="AX41" s="58">
        <f t="shared" si="18"/>
        <v>0.66344065420560749</v>
      </c>
      <c r="AY41" s="58">
        <f t="shared" si="18"/>
        <v>0.70104205607476633</v>
      </c>
      <c r="AZ41" s="58">
        <f t="shared" si="18"/>
        <v>0.74739906542056067</v>
      </c>
      <c r="BA41" s="58">
        <f t="shared" si="18"/>
        <v>0.78158831775700932</v>
      </c>
      <c r="BB41" s="58">
        <f t="shared" si="18"/>
        <v>0.82389299065420551</v>
      </c>
      <c r="BC41" s="58">
        <f t="shared" si="18"/>
        <v>0.85876355140186911</v>
      </c>
      <c r="BD41" s="58">
        <f t="shared" si="18"/>
        <v>0.89187289719626162</v>
      </c>
      <c r="BE41" s="58">
        <f t="shared" si="18"/>
        <v>0.90674205607476632</v>
      </c>
      <c r="BG41" s="61"/>
    </row>
    <row r="42" spans="4:59" ht="15.5" thickTop="1" thickBot="1" x14ac:dyDescent="0.4">
      <c r="D42" t="s">
        <v>0</v>
      </c>
      <c r="E42" t="s">
        <v>58</v>
      </c>
      <c r="F42" s="54">
        <v>0</v>
      </c>
      <c r="G42" s="54">
        <v>0</v>
      </c>
      <c r="H42" s="54">
        <v>0.52</v>
      </c>
      <c r="I42" s="54">
        <v>1.056338</v>
      </c>
      <c r="J42" s="54">
        <v>1.5845070000000001</v>
      </c>
      <c r="K42" s="54">
        <v>2.8169010000000001</v>
      </c>
      <c r="L42" s="54">
        <v>4.7535210000000001</v>
      </c>
      <c r="M42" s="54">
        <v>7.3943659999999998</v>
      </c>
      <c r="N42" s="54">
        <v>10.387324</v>
      </c>
      <c r="O42" s="54">
        <v>13.556338</v>
      </c>
      <c r="P42" s="54">
        <v>14.964789</v>
      </c>
      <c r="Q42" s="54">
        <v>17.253520999999999</v>
      </c>
      <c r="R42" s="54">
        <v>17.957746</v>
      </c>
      <c r="S42" s="54">
        <v>18.133803</v>
      </c>
      <c r="T42" s="54">
        <v>18.661971999999999</v>
      </c>
      <c r="U42" s="54">
        <v>19.366197</v>
      </c>
      <c r="V42" s="54">
        <v>20.598592</v>
      </c>
      <c r="W42" s="54">
        <v>20.774647999999999</v>
      </c>
      <c r="X42" s="54">
        <v>21.478873</v>
      </c>
      <c r="Y42" s="54">
        <v>22.007041999999998</v>
      </c>
      <c r="Z42" s="54">
        <v>22.887324</v>
      </c>
      <c r="AA42" s="54">
        <v>24.471831000000002</v>
      </c>
      <c r="AB42" s="54">
        <v>24.647887000000001</v>
      </c>
      <c r="AC42" s="54">
        <v>25.176055999999999</v>
      </c>
      <c r="AE42" s="109">
        <v>2.46</v>
      </c>
      <c r="AF42" t="s">
        <v>7</v>
      </c>
      <c r="AG42" t="s">
        <v>65</v>
      </c>
      <c r="AH42" s="58">
        <f t="shared" si="19"/>
        <v>7.6036991869918705E-2</v>
      </c>
      <c r="AI42" s="58">
        <f t="shared" si="18"/>
        <v>8.6657723577235779E-2</v>
      </c>
      <c r="AJ42" s="58">
        <f t="shared" si="18"/>
        <v>9.9283739837398383E-2</v>
      </c>
      <c r="AK42" s="58">
        <f t="shared" si="18"/>
        <v>0.11229715447154473</v>
      </c>
      <c r="AL42" s="58">
        <f t="shared" si="18"/>
        <v>0.13056382113821138</v>
      </c>
      <c r="AM42" s="58">
        <f t="shared" si="18"/>
        <v>0.15546788617886179</v>
      </c>
      <c r="AN42" s="58">
        <f t="shared" si="18"/>
        <v>0.18300203252032521</v>
      </c>
      <c r="AO42" s="58">
        <f t="shared" si="18"/>
        <v>0.218030081300813</v>
      </c>
      <c r="AP42" s="58">
        <f t="shared" si="18"/>
        <v>0.27227601626016262</v>
      </c>
      <c r="AQ42" s="58">
        <f t="shared" si="18"/>
        <v>0.33697845528455284</v>
      </c>
      <c r="AR42" s="58">
        <f t="shared" si="18"/>
        <v>0.39803252032520325</v>
      </c>
      <c r="AS42" s="58">
        <f t="shared" si="18"/>
        <v>0.44775081300813008</v>
      </c>
      <c r="AT42" s="58">
        <f t="shared" si="18"/>
        <v>0.47431747967479682</v>
      </c>
      <c r="AU42" s="58">
        <f t="shared" si="18"/>
        <v>0.49315325203252036</v>
      </c>
      <c r="AV42" s="58">
        <f t="shared" si="18"/>
        <v>0.51612723577235775</v>
      </c>
      <c r="AW42" s="58">
        <f t="shared" si="18"/>
        <v>0.54070162601626015</v>
      </c>
      <c r="AX42" s="58">
        <f t="shared" si="18"/>
        <v>0.56800447154471545</v>
      </c>
      <c r="AY42" s="58">
        <f t="shared" si="18"/>
        <v>0.60140447154471544</v>
      </c>
      <c r="AZ42" s="58">
        <f t="shared" si="18"/>
        <v>0.63629715447154467</v>
      </c>
      <c r="BA42" s="58">
        <f t="shared" si="18"/>
        <v>0.66972601626016259</v>
      </c>
      <c r="BB42" s="58">
        <f t="shared" si="18"/>
        <v>0.70786341463414637</v>
      </c>
      <c r="BC42" s="58">
        <f t="shared" si="18"/>
        <v>0.74548048780487808</v>
      </c>
      <c r="BD42" s="58">
        <f t="shared" si="18"/>
        <v>0.78003739837398378</v>
      </c>
      <c r="BE42" s="58">
        <f t="shared" si="18"/>
        <v>0.8083780487804878</v>
      </c>
      <c r="BG42" s="61"/>
    </row>
    <row r="43" spans="4:59" ht="15" thickTop="1" x14ac:dyDescent="0.35">
      <c r="D43" t="s">
        <v>1</v>
      </c>
      <c r="E43" t="s">
        <v>59</v>
      </c>
      <c r="F43" s="54">
        <v>0.16</v>
      </c>
      <c r="G43" s="54">
        <v>0.16</v>
      </c>
      <c r="H43" s="54">
        <v>0.5</v>
      </c>
      <c r="I43" s="54">
        <v>0.33389000000000002</v>
      </c>
      <c r="J43" s="54">
        <v>1.0016689999999999</v>
      </c>
      <c r="K43" s="54">
        <v>1.5025040000000001</v>
      </c>
      <c r="L43" s="54">
        <v>1.8363940000000001</v>
      </c>
      <c r="M43" s="54">
        <v>2.5041739999999999</v>
      </c>
      <c r="N43" s="54">
        <v>3.6727880000000002</v>
      </c>
      <c r="O43" s="54">
        <v>5.509182</v>
      </c>
      <c r="P43" s="54">
        <v>7.5125209999999996</v>
      </c>
      <c r="Q43" s="54">
        <v>8.180301</v>
      </c>
      <c r="R43" s="54">
        <v>8.5141899999999993</v>
      </c>
      <c r="S43" s="54">
        <v>9.0150249999999996</v>
      </c>
      <c r="T43" s="54">
        <v>10.016693999999999</v>
      </c>
      <c r="U43" s="54">
        <v>10.851419</v>
      </c>
      <c r="V43" s="54">
        <v>11.519199</v>
      </c>
      <c r="W43" s="54">
        <v>11.686144000000001</v>
      </c>
      <c r="X43" s="54">
        <v>12.854758</v>
      </c>
      <c r="Y43" s="54">
        <v>13.522538000000001</v>
      </c>
      <c r="Z43" s="54">
        <v>13.856427</v>
      </c>
      <c r="AA43" s="54">
        <v>15.525876</v>
      </c>
      <c r="AB43" s="54">
        <v>17.028381</v>
      </c>
      <c r="AC43" s="54">
        <v>18.030049999999999</v>
      </c>
      <c r="AH43" s="1"/>
      <c r="AI43" s="61"/>
      <c r="AJ43" s="1"/>
      <c r="AU43" s="61"/>
      <c r="BG43" s="61"/>
    </row>
    <row r="44" spans="4:59" x14ac:dyDescent="0.35">
      <c r="D44" t="s">
        <v>2</v>
      </c>
      <c r="E44" t="s">
        <v>60</v>
      </c>
      <c r="F44" s="54">
        <v>0.88</v>
      </c>
      <c r="G44" s="54">
        <v>1.23</v>
      </c>
      <c r="H44" s="54">
        <v>1.05</v>
      </c>
      <c r="I44" s="54">
        <v>1.4084509999999999</v>
      </c>
      <c r="J44" s="54">
        <v>1.5845070000000001</v>
      </c>
      <c r="K44" s="54">
        <v>1.7605630000000001</v>
      </c>
      <c r="L44" s="54">
        <v>1.93662</v>
      </c>
      <c r="M44" s="54">
        <v>2.112676</v>
      </c>
      <c r="N44" s="54">
        <v>2.4647890000000001</v>
      </c>
      <c r="O44" s="54">
        <v>2.6408450000000001</v>
      </c>
      <c r="P44" s="54">
        <v>2.8169010000000001</v>
      </c>
      <c r="Q44" s="54">
        <v>2.8169010000000001</v>
      </c>
      <c r="R44" s="54">
        <v>3.3450700000000002</v>
      </c>
      <c r="S44" s="54">
        <v>3.5211269999999999</v>
      </c>
      <c r="T44" s="54">
        <v>4.401408</v>
      </c>
      <c r="U44" s="54">
        <v>4.9295770000000001</v>
      </c>
      <c r="V44" s="54">
        <v>5.8098590000000003</v>
      </c>
      <c r="W44" s="54">
        <v>6.1619719999999996</v>
      </c>
      <c r="X44" s="54">
        <v>7.0422539999999998</v>
      </c>
      <c r="Y44" s="54">
        <v>7.5704229999999999</v>
      </c>
      <c r="Z44" s="54">
        <v>7.7464789999999999</v>
      </c>
      <c r="AA44" s="54">
        <v>8.2746479999999991</v>
      </c>
      <c r="AB44" s="54">
        <v>8.6267610000000001</v>
      </c>
      <c r="AC44" s="54">
        <v>8.8028169999999992</v>
      </c>
      <c r="AH44" s="1"/>
      <c r="AI44" s="61"/>
      <c r="AJ44" s="1"/>
      <c r="AU44" s="61"/>
      <c r="BG44" s="61"/>
    </row>
    <row r="45" spans="4:59" x14ac:dyDescent="0.35">
      <c r="D45" t="s">
        <v>3</v>
      </c>
      <c r="E45" t="s">
        <v>61</v>
      </c>
      <c r="F45" s="54">
        <v>1.66</v>
      </c>
      <c r="G45" s="54">
        <v>2</v>
      </c>
      <c r="H45" s="54">
        <v>2.67</v>
      </c>
      <c r="I45" s="54">
        <v>2.838063</v>
      </c>
      <c r="J45" s="54">
        <v>3.505843</v>
      </c>
      <c r="K45" s="54">
        <v>5.0083469999999997</v>
      </c>
      <c r="L45" s="54">
        <v>7.8464109999999998</v>
      </c>
      <c r="M45" s="54">
        <v>10.350584</v>
      </c>
      <c r="N45" s="54">
        <v>12.353923</v>
      </c>
      <c r="O45" s="54">
        <v>15.025041999999999</v>
      </c>
      <c r="P45" s="54">
        <v>17.529215000000001</v>
      </c>
      <c r="Q45" s="54">
        <v>20.701169</v>
      </c>
      <c r="R45" s="54">
        <v>22.537562999999999</v>
      </c>
      <c r="S45" s="54">
        <v>23.706177</v>
      </c>
      <c r="T45" s="54">
        <v>25.041736</v>
      </c>
      <c r="U45" s="54">
        <v>25.709516000000001</v>
      </c>
      <c r="V45" s="54">
        <v>26.878129999999999</v>
      </c>
      <c r="W45" s="54">
        <v>27.045075000000001</v>
      </c>
      <c r="X45" s="54">
        <v>27.879799999999999</v>
      </c>
      <c r="Y45" s="54">
        <v>28.380634000000001</v>
      </c>
      <c r="Z45" s="54">
        <v>28.380634000000001</v>
      </c>
      <c r="AA45" s="54">
        <v>29.048414000000001</v>
      </c>
      <c r="AB45" s="54">
        <v>29.883139</v>
      </c>
      <c r="AC45" s="54">
        <v>29.382304000000001</v>
      </c>
      <c r="AH45" s="1"/>
      <c r="AI45" s="61"/>
      <c r="AJ45" s="1"/>
      <c r="AU45" s="61"/>
      <c r="BG45" s="61"/>
    </row>
    <row r="46" spans="4:59" x14ac:dyDescent="0.35">
      <c r="D46" t="s">
        <v>4</v>
      </c>
      <c r="E46" t="s">
        <v>62</v>
      </c>
      <c r="F46" s="54">
        <v>0.7</v>
      </c>
      <c r="G46" s="54">
        <v>1.93</v>
      </c>
      <c r="H46" s="54">
        <v>2.81</v>
      </c>
      <c r="I46" s="54">
        <v>4.9295770000000001</v>
      </c>
      <c r="J46" s="54">
        <v>6.8661969999999997</v>
      </c>
      <c r="K46" s="54">
        <v>9.6830990000000003</v>
      </c>
      <c r="L46" s="54">
        <v>11.619718000000001</v>
      </c>
      <c r="M46" s="54">
        <v>14.43662</v>
      </c>
      <c r="N46" s="54">
        <v>17.429576999999998</v>
      </c>
      <c r="O46" s="54">
        <v>19.894366000000002</v>
      </c>
      <c r="P46" s="54">
        <v>22.183098999999999</v>
      </c>
      <c r="Q46" s="54">
        <v>25</v>
      </c>
      <c r="R46" s="54">
        <v>26.584506999999999</v>
      </c>
      <c r="S46" s="54">
        <v>27.288732</v>
      </c>
      <c r="T46" s="54">
        <v>28.873239000000002</v>
      </c>
      <c r="U46" s="54">
        <v>29.753520999999999</v>
      </c>
      <c r="V46" s="54">
        <v>29.753520999999999</v>
      </c>
      <c r="W46" s="54">
        <v>29.577465</v>
      </c>
      <c r="X46" s="54">
        <v>29.929576999999998</v>
      </c>
      <c r="Y46" s="54">
        <v>29.753520999999999</v>
      </c>
      <c r="Z46" s="54">
        <v>30.633803</v>
      </c>
      <c r="AA46" s="54">
        <v>30.457746</v>
      </c>
      <c r="AB46" s="54">
        <v>30.281690000000001</v>
      </c>
      <c r="AC46" s="54">
        <v>30.633803</v>
      </c>
      <c r="AH46" s="1"/>
      <c r="AI46" s="61"/>
      <c r="AJ46" s="1"/>
      <c r="AU46" s="61"/>
      <c r="BG46" s="61"/>
    </row>
    <row r="47" spans="4:59" x14ac:dyDescent="0.35">
      <c r="D47" t="s">
        <v>5</v>
      </c>
      <c r="E47" t="s">
        <v>64</v>
      </c>
      <c r="F47" s="54">
        <v>3.67</v>
      </c>
      <c r="G47" s="54">
        <v>4</v>
      </c>
      <c r="H47" s="54">
        <v>5.34</v>
      </c>
      <c r="I47" s="54">
        <v>6.5108509999999997</v>
      </c>
      <c r="J47" s="54">
        <v>8.5141899999999993</v>
      </c>
      <c r="K47" s="54">
        <v>11.185309</v>
      </c>
      <c r="L47" s="54">
        <v>13.522538000000001</v>
      </c>
      <c r="M47" s="54">
        <v>17.863105000000001</v>
      </c>
      <c r="N47" s="54">
        <v>21.535893000000002</v>
      </c>
      <c r="O47" s="54">
        <v>25.876460999999999</v>
      </c>
      <c r="P47" s="54">
        <v>28.380634000000001</v>
      </c>
      <c r="Q47" s="54">
        <v>29.716194000000002</v>
      </c>
      <c r="R47" s="54">
        <v>31.385643000000002</v>
      </c>
      <c r="S47" s="54">
        <v>32.721201999999998</v>
      </c>
      <c r="T47" s="54">
        <v>33.722870999999998</v>
      </c>
      <c r="U47" s="54">
        <v>34.891486</v>
      </c>
      <c r="V47" s="54">
        <v>36.227044999999997</v>
      </c>
      <c r="W47" s="54">
        <v>37.395659000000002</v>
      </c>
      <c r="X47" s="54">
        <v>38.564273999999997</v>
      </c>
      <c r="Y47" s="54">
        <v>40.400668000000003</v>
      </c>
      <c r="Z47" s="54">
        <v>41.235391999999997</v>
      </c>
      <c r="AA47" s="54">
        <v>42.570951999999998</v>
      </c>
      <c r="AB47" s="54">
        <v>42.904840999999998</v>
      </c>
      <c r="AC47" s="54">
        <v>42.737895999999999</v>
      </c>
      <c r="AH47" s="1">
        <v>6.3761111111111116E-2</v>
      </c>
      <c r="BG47" s="61"/>
    </row>
    <row r="48" spans="4:59" x14ac:dyDescent="0.35">
      <c r="D48" t="s">
        <v>6</v>
      </c>
      <c r="E48" t="s">
        <v>63</v>
      </c>
      <c r="F48" s="54">
        <v>4.92</v>
      </c>
      <c r="G48" s="54">
        <v>5.63</v>
      </c>
      <c r="H48" s="54">
        <v>6.51</v>
      </c>
      <c r="I48" s="54">
        <v>7.0422539999999998</v>
      </c>
      <c r="J48" s="54">
        <v>7.3943659999999998</v>
      </c>
      <c r="K48" s="54">
        <v>8.098592</v>
      </c>
      <c r="L48" s="54">
        <v>8.9788730000000001</v>
      </c>
      <c r="M48" s="54">
        <v>10.035211</v>
      </c>
      <c r="N48" s="54">
        <v>10.739437000000001</v>
      </c>
      <c r="O48" s="54">
        <v>11.443662</v>
      </c>
      <c r="P48" s="54">
        <v>13.380281999999999</v>
      </c>
      <c r="Q48" s="54">
        <v>14.43662</v>
      </c>
      <c r="R48" s="54">
        <v>15.669014000000001</v>
      </c>
      <c r="S48" s="54">
        <v>16.549295999999998</v>
      </c>
      <c r="T48" s="54">
        <v>17.605633999999998</v>
      </c>
      <c r="U48" s="54">
        <v>18.838028000000001</v>
      </c>
      <c r="V48" s="54">
        <v>20.950704000000002</v>
      </c>
      <c r="W48" s="54">
        <v>22.007041999999998</v>
      </c>
      <c r="X48" s="54">
        <v>23.415493000000001</v>
      </c>
      <c r="Y48" s="54">
        <v>24.295774999999999</v>
      </c>
      <c r="Z48" s="54">
        <v>26.584506999999999</v>
      </c>
      <c r="AA48" s="54">
        <v>27.464789</v>
      </c>
      <c r="AB48" s="54">
        <v>27.640844999999999</v>
      </c>
      <c r="AC48" s="54">
        <v>29.049295999999998</v>
      </c>
      <c r="AH48" s="1">
        <v>0.11980326530612244</v>
      </c>
      <c r="BG48" s="61"/>
    </row>
    <row r="49" spans="4:59" ht="14.5" customHeight="1" x14ac:dyDescent="0.35">
      <c r="D49" t="s">
        <v>7</v>
      </c>
      <c r="E49" t="s">
        <v>65</v>
      </c>
      <c r="F49" s="54">
        <v>0</v>
      </c>
      <c r="G49" s="54">
        <v>1.1599999999999999</v>
      </c>
      <c r="H49" s="54">
        <v>1.33</v>
      </c>
      <c r="I49" s="54">
        <v>1.5025040000000001</v>
      </c>
      <c r="J49" s="54">
        <v>1.5025040000000001</v>
      </c>
      <c r="K49" s="54">
        <v>2.003339</v>
      </c>
      <c r="L49" s="54">
        <v>3.3388979999999999</v>
      </c>
      <c r="M49" s="54">
        <v>3.8397329999999998</v>
      </c>
      <c r="N49" s="54">
        <v>6.0100170000000004</v>
      </c>
      <c r="O49" s="54">
        <v>7.8464109999999998</v>
      </c>
      <c r="P49" s="54">
        <v>11.185309</v>
      </c>
      <c r="Q49" s="54">
        <v>13.522538000000001</v>
      </c>
      <c r="R49" s="54">
        <v>14.858097000000001</v>
      </c>
      <c r="S49" s="54">
        <v>15.692821</v>
      </c>
      <c r="T49" s="54">
        <v>16.861436000000001</v>
      </c>
      <c r="U49" s="54">
        <v>17.863105000000001</v>
      </c>
      <c r="V49" s="54">
        <v>19.532554000000001</v>
      </c>
      <c r="W49" s="54">
        <v>22.370618</v>
      </c>
      <c r="X49" s="54">
        <v>24.540901999999999</v>
      </c>
      <c r="Y49" s="54">
        <v>27.545909999999999</v>
      </c>
      <c r="Z49" s="54">
        <v>29.215358999999999</v>
      </c>
      <c r="AA49" s="54">
        <v>33.388981999999999</v>
      </c>
      <c r="AB49" s="54">
        <v>35.392321000000003</v>
      </c>
      <c r="AC49" s="54">
        <v>36.894824999999997</v>
      </c>
      <c r="AH49" s="1">
        <v>0.13561308411214953</v>
      </c>
      <c r="BG49" s="61"/>
    </row>
    <row r="50" spans="4:59" ht="14.5" customHeight="1" x14ac:dyDescent="0.35">
      <c r="AH50" s="1">
        <v>0.21464074074074072</v>
      </c>
      <c r="BG50" s="61"/>
    </row>
    <row r="51" spans="4:59" x14ac:dyDescent="0.35">
      <c r="D51" s="3"/>
      <c r="AH51" s="1">
        <v>9.530000000000001E-2</v>
      </c>
      <c r="BG51" s="61"/>
    </row>
    <row r="52" spans="4:59" x14ac:dyDescent="0.35">
      <c r="D52" s="62"/>
      <c r="E52" s="62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H52" s="1">
        <v>0.18756024590163936</v>
      </c>
    </row>
    <row r="53" spans="4:59" x14ac:dyDescent="0.35">
      <c r="D53" s="60"/>
      <c r="E53" s="60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H53" s="1">
        <v>0.19780467289719625</v>
      </c>
    </row>
    <row r="54" spans="4:59" x14ac:dyDescent="0.35">
      <c r="D54" s="60"/>
      <c r="E54" s="60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H54" s="1">
        <v>7.6036991869918705E-2</v>
      </c>
    </row>
    <row r="55" spans="4:59" x14ac:dyDescent="0.35">
      <c r="D55" s="60"/>
      <c r="E55" s="60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H55" s="61">
        <v>6.6268518518518504E-2</v>
      </c>
    </row>
    <row r="56" spans="4:59" x14ac:dyDescent="0.35">
      <c r="D56" s="60"/>
      <c r="E56" s="60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H56" s="61">
        <v>0.12653061224489795</v>
      </c>
    </row>
    <row r="57" spans="4:59" x14ac:dyDescent="0.35">
      <c r="D57" s="60"/>
      <c r="E57" s="60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H57" s="61">
        <v>0.13852009345794392</v>
      </c>
      <c r="AJ57" s="1"/>
    </row>
    <row r="58" spans="4:59" x14ac:dyDescent="0.35">
      <c r="D58" s="60"/>
      <c r="E58" s="60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H58">
        <v>0.23045267489711935</v>
      </c>
      <c r="AJ58" s="1"/>
    </row>
    <row r="59" spans="4:59" x14ac:dyDescent="0.35">
      <c r="D59" s="60"/>
      <c r="E59" s="60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H59">
        <v>0.10328638497652583</v>
      </c>
      <c r="AJ59" s="1"/>
    </row>
    <row r="60" spans="4:59" x14ac:dyDescent="0.35">
      <c r="D60" s="60"/>
      <c r="E60" s="60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H60">
        <v>0.22131147540983609</v>
      </c>
      <c r="AJ60" s="1"/>
    </row>
    <row r="61" spans="4:59" x14ac:dyDescent="0.35">
      <c r="AH61">
        <v>0.22745233644859814</v>
      </c>
      <c r="AI61" s="64"/>
      <c r="AJ61" s="1"/>
    </row>
    <row r="62" spans="4:59" x14ac:dyDescent="0.35">
      <c r="AH62">
        <v>8.6657723577235779E-2</v>
      </c>
      <c r="AI62" s="61"/>
      <c r="AJ62" s="1"/>
    </row>
    <row r="63" spans="4:59" x14ac:dyDescent="0.35">
      <c r="AH63" s="1">
        <v>7.3532407407407407E-2</v>
      </c>
      <c r="AI63" s="61"/>
      <c r="AJ63" s="1"/>
    </row>
    <row r="64" spans="4:59" x14ac:dyDescent="0.35">
      <c r="AH64" s="1">
        <v>0.1301604081632653</v>
      </c>
      <c r="AI64" s="61"/>
      <c r="AJ64" s="1"/>
    </row>
    <row r="65" spans="34:36" x14ac:dyDescent="0.35">
      <c r="AH65" s="1">
        <v>0.14182336448598129</v>
      </c>
      <c r="AI65" s="61"/>
      <c r="AJ65" s="1"/>
    </row>
    <row r="66" spans="34:36" x14ac:dyDescent="0.35">
      <c r="AH66" s="1">
        <v>0.24017283950617282</v>
      </c>
      <c r="AI66" s="61"/>
      <c r="AJ66" s="1"/>
    </row>
    <row r="67" spans="34:36" x14ac:dyDescent="0.35">
      <c r="AH67" s="1">
        <v>0.14016807511737089</v>
      </c>
      <c r="AI67" s="61"/>
      <c r="AJ67" s="1"/>
    </row>
    <row r="68" spans="34:36" x14ac:dyDescent="0.35">
      <c r="AH68" s="1">
        <v>0.25946106557377052</v>
      </c>
      <c r="AI68" s="61"/>
      <c r="AJ68" s="1"/>
    </row>
    <row r="69" spans="34:36" x14ac:dyDescent="0.35">
      <c r="AH69" s="1">
        <v>0.25647336448598129</v>
      </c>
      <c r="AI69" s="61"/>
      <c r="AJ69" s="1"/>
    </row>
    <row r="70" spans="34:36" x14ac:dyDescent="0.35">
      <c r="AH70" s="1">
        <v>9.9283739837398383E-2</v>
      </c>
      <c r="AI70" s="61"/>
      <c r="AJ70" s="1"/>
    </row>
    <row r="71" spans="34:36" x14ac:dyDescent="0.35">
      <c r="AH71">
        <v>8.5059259259259251E-2</v>
      </c>
      <c r="AI71" s="61"/>
      <c r="AJ71" s="1"/>
    </row>
    <row r="72" spans="34:36" x14ac:dyDescent="0.35">
      <c r="AH72">
        <v>0.13759183673469388</v>
      </c>
      <c r="AI72" s="61"/>
      <c r="AJ72" s="1"/>
    </row>
    <row r="73" spans="34:36" x14ac:dyDescent="0.35">
      <c r="AH73">
        <v>0.14600280373831775</v>
      </c>
      <c r="AI73" s="61"/>
      <c r="AJ73" s="1"/>
    </row>
    <row r="74" spans="34:36" x14ac:dyDescent="0.35">
      <c r="AH74">
        <v>0.25909094650205761</v>
      </c>
      <c r="AI74" s="61"/>
      <c r="AJ74" s="1"/>
    </row>
    <row r="75" spans="34:36" x14ac:dyDescent="0.35">
      <c r="AH75">
        <v>0.17620140845070423</v>
      </c>
      <c r="AI75" s="61"/>
      <c r="AJ75" s="1"/>
    </row>
    <row r="76" spans="34:36" x14ac:dyDescent="0.35">
      <c r="AH76">
        <v>0.30434795081967214</v>
      </c>
      <c r="AI76" s="61"/>
      <c r="AJ76" s="1"/>
    </row>
    <row r="77" spans="34:36" x14ac:dyDescent="0.35">
      <c r="AH77">
        <v>0.28801869158878501</v>
      </c>
      <c r="AI77" s="61"/>
      <c r="AJ77" s="1"/>
    </row>
    <row r="78" spans="34:36" x14ac:dyDescent="0.35">
      <c r="AH78">
        <v>0.11229715447154473</v>
      </c>
      <c r="AI78" s="61"/>
      <c r="AJ78" s="1"/>
    </row>
    <row r="79" spans="34:36" x14ac:dyDescent="0.35">
      <c r="AH79">
        <v>0.10299074074074073</v>
      </c>
      <c r="AI79" s="61"/>
      <c r="AJ79" s="1"/>
    </row>
    <row r="80" spans="34:36" x14ac:dyDescent="0.35">
      <c r="AH80">
        <v>0.14853142857142856</v>
      </c>
      <c r="AI80" s="61"/>
      <c r="AJ80" s="1"/>
    </row>
    <row r="81" spans="34:54" x14ac:dyDescent="0.35">
      <c r="AH81">
        <v>0.1517271028037383</v>
      </c>
      <c r="AI81" s="61"/>
      <c r="AJ81" s="1"/>
    </row>
    <row r="82" spans="34:54" x14ac:dyDescent="0.35">
      <c r="AH82">
        <v>0.27812469135802464</v>
      </c>
      <c r="AI82" s="61"/>
      <c r="AJ82" s="1"/>
    </row>
    <row r="83" spans="34:54" x14ac:dyDescent="0.35">
      <c r="AH83">
        <v>0.22191267605633802</v>
      </c>
      <c r="AI83" s="61"/>
      <c r="AJ83" s="1"/>
    </row>
    <row r="84" spans="34:54" x14ac:dyDescent="0.35">
      <c r="AH84">
        <v>0.35281106557377051</v>
      </c>
      <c r="AI84" s="61"/>
      <c r="AJ84" s="1"/>
    </row>
    <row r="85" spans="34:54" x14ac:dyDescent="0.35">
      <c r="AH85">
        <v>0.31562149532710276</v>
      </c>
      <c r="AI85" s="61"/>
      <c r="AJ85" s="1"/>
    </row>
    <row r="86" spans="34:54" x14ac:dyDescent="0.35">
      <c r="AH86">
        <v>0.13056382113821138</v>
      </c>
      <c r="AI86" s="61"/>
      <c r="AJ86" s="1"/>
    </row>
    <row r="87" spans="34:54" x14ac:dyDescent="0.35">
      <c r="AH87">
        <v>0.13203472222222221</v>
      </c>
      <c r="AI87" s="61"/>
      <c r="AJ87" s="1"/>
    </row>
    <row r="88" spans="34:54" x14ac:dyDescent="0.35">
      <c r="AH88">
        <v>0.16396734693877552</v>
      </c>
      <c r="AI88" s="61"/>
      <c r="AJ88" s="1"/>
    </row>
    <row r="89" spans="34:54" x14ac:dyDescent="0.35">
      <c r="AH89">
        <v>0.15374345794392522</v>
      </c>
      <c r="AI89" s="61"/>
      <c r="AJ89" s="1"/>
    </row>
    <row r="90" spans="34:54" x14ac:dyDescent="0.35">
      <c r="AH90">
        <v>0.30249300411522634</v>
      </c>
      <c r="AI90" s="61"/>
      <c r="AJ90" s="1"/>
    </row>
    <row r="91" spans="34:54" x14ac:dyDescent="0.35">
      <c r="AH91">
        <v>0.28300375586854459</v>
      </c>
      <c r="AI91" s="61"/>
      <c r="AJ91" s="1"/>
    </row>
    <row r="92" spans="34:54" x14ac:dyDescent="0.35">
      <c r="AH92">
        <v>0.41243647540983608</v>
      </c>
      <c r="AI92" s="61"/>
      <c r="AJ92" s="1"/>
    </row>
    <row r="93" spans="34:54" x14ac:dyDescent="0.35">
      <c r="AH93">
        <v>0.34859112149532706</v>
      </c>
      <c r="AI93" s="61"/>
      <c r="AJ93" s="1"/>
      <c r="AL93" s="61"/>
      <c r="AN93" s="61"/>
      <c r="AO93" s="61"/>
      <c r="AP93" s="61"/>
      <c r="AQ93" s="61"/>
      <c r="AR93" s="61"/>
      <c r="AU93" s="61"/>
      <c r="AV93" s="61"/>
      <c r="AX93" s="61"/>
      <c r="AY93" s="61"/>
      <c r="AZ93" s="61"/>
      <c r="BA93" s="61"/>
      <c r="BB93" s="61"/>
    </row>
    <row r="94" spans="34:54" x14ac:dyDescent="0.35">
      <c r="AH94">
        <v>0.15546788617886179</v>
      </c>
      <c r="AI94" s="61"/>
      <c r="AJ94" s="1"/>
    </row>
    <row r="95" spans="34:54" x14ac:dyDescent="0.35">
      <c r="AH95">
        <v>0.16850601851851851</v>
      </c>
      <c r="AI95" s="61"/>
      <c r="AJ95" s="1"/>
    </row>
    <row r="96" spans="34:54" x14ac:dyDescent="0.35">
      <c r="AH96">
        <v>0.18025999999999998</v>
      </c>
      <c r="AI96" s="61"/>
      <c r="AJ96" s="1"/>
    </row>
    <row r="97" spans="34:36" x14ac:dyDescent="0.35">
      <c r="AH97">
        <v>0.15711168224299063</v>
      </c>
      <c r="AI97" s="61"/>
      <c r="AJ97" s="1"/>
    </row>
    <row r="98" spans="34:36" x14ac:dyDescent="0.35">
      <c r="AH98">
        <v>0.3291600823045267</v>
      </c>
      <c r="AI98" s="61"/>
      <c r="AJ98" s="1"/>
    </row>
    <row r="99" spans="34:36" x14ac:dyDescent="0.35">
      <c r="AH99">
        <v>0.36316901408450702</v>
      </c>
      <c r="AI99" s="61"/>
      <c r="AJ99" s="1"/>
    </row>
    <row r="100" spans="34:36" x14ac:dyDescent="0.35">
      <c r="AH100">
        <v>0.47800696721311475</v>
      </c>
      <c r="AI100" s="61"/>
      <c r="AJ100" s="1"/>
    </row>
    <row r="101" spans="34:36" x14ac:dyDescent="0.35">
      <c r="AH101">
        <v>0.37180327102803734</v>
      </c>
      <c r="AI101" s="61"/>
      <c r="AJ101" s="1"/>
    </row>
    <row r="102" spans="34:36" x14ac:dyDescent="0.35">
      <c r="AH102">
        <v>0.18300203252032521</v>
      </c>
      <c r="AI102" s="61"/>
      <c r="AJ102" s="1"/>
    </row>
    <row r="103" spans="34:36" x14ac:dyDescent="0.35">
      <c r="AH103">
        <v>0.21088472222222221</v>
      </c>
      <c r="AI103" s="61"/>
      <c r="AJ103" s="1"/>
    </row>
    <row r="104" spans="34:36" x14ac:dyDescent="0.35">
      <c r="AH104">
        <v>0.20260571428571428</v>
      </c>
      <c r="AI104" s="61"/>
      <c r="AJ104" s="1"/>
    </row>
    <row r="105" spans="34:36" x14ac:dyDescent="0.35">
      <c r="AH105">
        <v>0.16126355140186915</v>
      </c>
      <c r="AI105" s="61"/>
      <c r="AJ105" s="1"/>
    </row>
    <row r="106" spans="34:36" x14ac:dyDescent="0.35">
      <c r="AH106">
        <v>0.3587477366255144</v>
      </c>
      <c r="AI106" s="61"/>
      <c r="AJ106" s="1"/>
    </row>
    <row r="107" spans="34:36" x14ac:dyDescent="0.35">
      <c r="AH107">
        <v>0.44681830985915494</v>
      </c>
      <c r="AI107" s="61"/>
      <c r="AJ107" s="1"/>
    </row>
    <row r="108" spans="34:36" x14ac:dyDescent="0.35">
      <c r="AH108">
        <v>0.53404467213114759</v>
      </c>
      <c r="AI108" s="61"/>
      <c r="AJ108" s="1"/>
    </row>
    <row r="109" spans="34:36" x14ac:dyDescent="0.35">
      <c r="AH109">
        <v>0.40027850467289716</v>
      </c>
      <c r="AI109" s="61"/>
      <c r="AJ109" s="1"/>
    </row>
    <row r="110" spans="34:36" x14ac:dyDescent="0.35">
      <c r="AH110">
        <v>0.218030081300813</v>
      </c>
      <c r="AI110" s="61"/>
      <c r="AJ110" s="1"/>
    </row>
    <row r="111" spans="34:36" x14ac:dyDescent="0.35">
      <c r="AH111">
        <v>0.27477546296296296</v>
      </c>
      <c r="AI111" s="61"/>
      <c r="AJ111" s="1"/>
    </row>
    <row r="112" spans="34:36" x14ac:dyDescent="0.35">
      <c r="AH112">
        <v>0.23199061224489795</v>
      </c>
      <c r="AI112" s="61"/>
      <c r="AJ112" s="1"/>
    </row>
    <row r="113" spans="34:36" x14ac:dyDescent="0.35">
      <c r="AH113">
        <v>0.16504672897196263</v>
      </c>
      <c r="AI113" s="61"/>
      <c r="AJ113" s="1"/>
    </row>
    <row r="114" spans="34:36" x14ac:dyDescent="0.35">
      <c r="AH114">
        <v>0.39153703703703702</v>
      </c>
      <c r="AI114" s="61"/>
      <c r="AJ114" s="1"/>
    </row>
    <row r="115" spans="34:36" x14ac:dyDescent="0.35">
      <c r="AH115">
        <v>0.52960985915492964</v>
      </c>
      <c r="AI115" s="61"/>
      <c r="AJ115" s="1"/>
    </row>
    <row r="116" spans="34:36" x14ac:dyDescent="0.35">
      <c r="AH116">
        <v>0.58934754098360653</v>
      </c>
      <c r="AI116" s="61"/>
      <c r="AJ116" s="1"/>
    </row>
    <row r="117" spans="34:36" x14ac:dyDescent="0.35">
      <c r="AH117">
        <v>0.42043504672897192</v>
      </c>
      <c r="AI117" s="61"/>
      <c r="AJ117" s="1"/>
    </row>
    <row r="118" spans="34:36" x14ac:dyDescent="0.35">
      <c r="AH118">
        <v>0.27227601626016262</v>
      </c>
      <c r="AI118" s="61"/>
      <c r="AJ118" s="1"/>
    </row>
    <row r="119" spans="34:36" x14ac:dyDescent="0.35">
      <c r="AH119">
        <v>0.36632962962962962</v>
      </c>
      <c r="AI119" s="61"/>
      <c r="AJ119" s="1"/>
    </row>
    <row r="120" spans="34:36" x14ac:dyDescent="0.35">
      <c r="AH120">
        <v>0.27194612244897959</v>
      </c>
      <c r="AI120" s="61"/>
      <c r="AJ120" s="1"/>
    </row>
    <row r="121" spans="34:36" x14ac:dyDescent="0.35">
      <c r="AH121">
        <v>0.16993971962616822</v>
      </c>
      <c r="AI121" s="61"/>
      <c r="AJ121" s="1"/>
    </row>
    <row r="122" spans="34:36" x14ac:dyDescent="0.35">
      <c r="AH122">
        <v>0.42938724279835394</v>
      </c>
      <c r="AI122" s="61"/>
      <c r="AJ122" s="1"/>
    </row>
    <row r="123" spans="34:36" x14ac:dyDescent="0.35">
      <c r="AH123">
        <v>0.60452723004694842</v>
      </c>
      <c r="AI123" s="61"/>
      <c r="AJ123" s="1"/>
    </row>
    <row r="124" spans="34:36" x14ac:dyDescent="0.35">
      <c r="AH124">
        <v>0.63681803278688531</v>
      </c>
      <c r="AI124" s="61"/>
      <c r="AJ124" s="1"/>
    </row>
    <row r="125" spans="34:36" x14ac:dyDescent="0.35">
      <c r="AH125">
        <v>0.45145140186915889</v>
      </c>
      <c r="AI125" s="61"/>
      <c r="AJ125" s="1"/>
    </row>
    <row r="126" spans="34:36" x14ac:dyDescent="0.35">
      <c r="AH126">
        <v>0.33697845528455284</v>
      </c>
      <c r="AI126" s="61"/>
      <c r="AJ126" s="1"/>
    </row>
    <row r="127" spans="34:36" x14ac:dyDescent="0.35">
      <c r="AH127">
        <v>0.45813240740740735</v>
      </c>
      <c r="AI127" s="61"/>
      <c r="AJ127" s="1"/>
    </row>
    <row r="128" spans="34:36" x14ac:dyDescent="0.35">
      <c r="AH128">
        <v>0.30767142857142854</v>
      </c>
      <c r="AI128" s="61"/>
      <c r="AJ128" s="1"/>
    </row>
    <row r="129" spans="34:36" x14ac:dyDescent="0.35">
      <c r="AH129">
        <v>0.17351962616822428</v>
      </c>
      <c r="AI129" s="61"/>
      <c r="AJ129" s="1"/>
    </row>
    <row r="130" spans="34:36" x14ac:dyDescent="0.35">
      <c r="AH130">
        <v>0.47471728395061719</v>
      </c>
      <c r="AI130" s="61"/>
      <c r="AJ130" s="1"/>
    </row>
    <row r="131" spans="34:36" x14ac:dyDescent="0.35">
      <c r="AH131">
        <v>0.67769577464788733</v>
      </c>
      <c r="AI131" s="61"/>
      <c r="AJ131" s="1"/>
    </row>
    <row r="132" spans="34:36" x14ac:dyDescent="0.35">
      <c r="AH132">
        <v>0.67920245901639342</v>
      </c>
      <c r="AI132" s="61"/>
      <c r="AJ132" s="1"/>
    </row>
    <row r="133" spans="34:36" x14ac:dyDescent="0.35">
      <c r="AH133">
        <v>0.48124158878504669</v>
      </c>
      <c r="AI133" s="61"/>
      <c r="AJ133" s="1"/>
    </row>
    <row r="134" spans="34:36" x14ac:dyDescent="0.35">
      <c r="AH134">
        <v>0.39803252032520325</v>
      </c>
      <c r="AI134" s="61"/>
      <c r="AJ134" s="1"/>
    </row>
    <row r="135" spans="34:36" x14ac:dyDescent="0.35">
      <c r="AH135">
        <v>0.52338333333333331</v>
      </c>
      <c r="AI135" s="61"/>
      <c r="AJ135" s="1"/>
    </row>
    <row r="136" spans="34:36" x14ac:dyDescent="0.35">
      <c r="AH136">
        <v>0.33347183673469388</v>
      </c>
      <c r="AI136" s="61"/>
      <c r="AJ136" s="1"/>
    </row>
    <row r="137" spans="34:36" x14ac:dyDescent="0.35">
      <c r="AH137">
        <v>0.17831121495327101</v>
      </c>
      <c r="AI137" s="61"/>
      <c r="AJ137" s="1"/>
    </row>
    <row r="138" spans="34:36" x14ac:dyDescent="0.35">
      <c r="AH138">
        <v>0.51745596707818919</v>
      </c>
      <c r="AI138" s="61"/>
      <c r="AJ138" s="1"/>
    </row>
    <row r="139" spans="34:36" x14ac:dyDescent="0.35">
      <c r="AH139">
        <v>0.759787323943662</v>
      </c>
      <c r="AI139" s="61"/>
      <c r="AJ139" s="1"/>
    </row>
    <row r="140" spans="34:36" x14ac:dyDescent="0.35">
      <c r="AH140">
        <v>0.71367254098360655</v>
      </c>
      <c r="AI140" s="61"/>
      <c r="AJ140" s="1"/>
    </row>
    <row r="141" spans="34:36" x14ac:dyDescent="0.35">
      <c r="AH141">
        <v>0.51338084112149529</v>
      </c>
      <c r="AI141" s="61"/>
      <c r="AJ141" s="1"/>
    </row>
    <row r="142" spans="34:36" x14ac:dyDescent="0.35">
      <c r="AH142">
        <v>0.44775081300813008</v>
      </c>
      <c r="AI142" s="61"/>
      <c r="AJ142" s="1"/>
    </row>
    <row r="143" spans="34:36" x14ac:dyDescent="0.35">
      <c r="AH143">
        <v>0.54957870370370365</v>
      </c>
      <c r="AI143" s="61"/>
      <c r="AJ143" s="1"/>
    </row>
    <row r="144" spans="34:36" x14ac:dyDescent="0.35">
      <c r="AH144">
        <v>0.34741387755102038</v>
      </c>
      <c r="AI144" s="61"/>
      <c r="AJ144" s="1"/>
    </row>
    <row r="145" spans="34:36" x14ac:dyDescent="0.35">
      <c r="AH145">
        <v>0.18507056074766354</v>
      </c>
      <c r="AI145" s="61"/>
      <c r="AJ145" s="1"/>
    </row>
    <row r="146" spans="34:36" x14ac:dyDescent="0.35">
      <c r="AH146">
        <v>0.55676790123456787</v>
      </c>
      <c r="AI146" s="61"/>
      <c r="AJ146" s="1"/>
    </row>
    <row r="147" spans="34:36" x14ac:dyDescent="0.35">
      <c r="AH147">
        <v>0.82960938967136155</v>
      </c>
      <c r="AI147" s="61"/>
      <c r="AJ147" s="1"/>
    </row>
    <row r="148" spans="34:36" x14ac:dyDescent="0.35">
      <c r="AH148">
        <v>0.74650942622950822</v>
      </c>
      <c r="AI148" s="61"/>
      <c r="AJ148" s="1"/>
    </row>
    <row r="149" spans="34:36" x14ac:dyDescent="0.35">
      <c r="AH149">
        <v>0.54314859813084115</v>
      </c>
      <c r="AI149" s="61"/>
      <c r="AJ149" s="1"/>
    </row>
    <row r="150" spans="34:36" x14ac:dyDescent="0.35">
      <c r="AH150">
        <v>0.47431747967479682</v>
      </c>
      <c r="AI150" s="61"/>
      <c r="AJ150" s="1"/>
    </row>
    <row r="151" spans="34:36" x14ac:dyDescent="0.35">
      <c r="AH151" s="110">
        <v>0.56538703703703697</v>
      </c>
      <c r="AI151" s="61"/>
      <c r="AJ151" s="1"/>
    </row>
    <row r="152" spans="34:36" x14ac:dyDescent="0.35">
      <c r="AH152" s="110">
        <v>0.35729183673469384</v>
      </c>
      <c r="AI152" s="61"/>
      <c r="AJ152" s="1"/>
    </row>
    <row r="153" spans="34:36" x14ac:dyDescent="0.35">
      <c r="AH153" s="110">
        <v>0.19341915887850467</v>
      </c>
      <c r="AI153" s="61"/>
      <c r="AJ153" s="1"/>
    </row>
    <row r="154" spans="34:36" x14ac:dyDescent="0.35">
      <c r="AH154" s="110">
        <v>0.58505390946502056</v>
      </c>
      <c r="AI154" s="61"/>
      <c r="AJ154" s="1"/>
    </row>
    <row r="155" spans="34:36" x14ac:dyDescent="0.35">
      <c r="AH155" s="110">
        <v>0.87856854460093903</v>
      </c>
      <c r="AI155" s="61"/>
      <c r="AJ155" s="1"/>
    </row>
    <row r="156" spans="34:36" x14ac:dyDescent="0.35">
      <c r="AH156">
        <v>0.77418483606557376</v>
      </c>
      <c r="AI156" s="61"/>
      <c r="AJ156" s="1"/>
    </row>
    <row r="157" spans="34:36" x14ac:dyDescent="0.35">
      <c r="AH157">
        <v>0.56506214953271028</v>
      </c>
      <c r="AI157" s="61"/>
      <c r="AJ157" s="1"/>
    </row>
    <row r="158" spans="34:36" x14ac:dyDescent="0.35">
      <c r="AH158">
        <v>0.49315325203252036</v>
      </c>
      <c r="AI158" s="61"/>
      <c r="AJ158" s="1"/>
    </row>
    <row r="159" spans="34:36" x14ac:dyDescent="0.35">
      <c r="AH159">
        <v>0.57962268518518512</v>
      </c>
      <c r="AI159" s="61"/>
      <c r="AJ159" s="1"/>
    </row>
    <row r="160" spans="34:36" x14ac:dyDescent="0.35">
      <c r="AH160">
        <v>0.36869632653061224</v>
      </c>
      <c r="AI160" s="61"/>
      <c r="AJ160" s="1"/>
    </row>
    <row r="161" spans="34:36" x14ac:dyDescent="0.35">
      <c r="AH161">
        <v>0.20182663551401867</v>
      </c>
      <c r="AI161" s="61"/>
      <c r="AJ161" s="1"/>
    </row>
    <row r="162" spans="34:36" x14ac:dyDescent="0.35">
      <c r="AH162">
        <v>0.60398930041152266</v>
      </c>
      <c r="AI162" s="61"/>
      <c r="AJ162" s="1"/>
    </row>
    <row r="163" spans="34:36" x14ac:dyDescent="0.35">
      <c r="AH163">
        <v>0.90646150234741785</v>
      </c>
      <c r="AI163" s="61"/>
      <c r="AJ163" s="1"/>
    </row>
    <row r="164" spans="34:36" x14ac:dyDescent="0.35">
      <c r="AH164">
        <v>0.79504918032786887</v>
      </c>
      <c r="AI164" s="61"/>
      <c r="AJ164" s="1"/>
    </row>
    <row r="165" spans="34:36" x14ac:dyDescent="0.35">
      <c r="AH165">
        <v>0.59190700934579432</v>
      </c>
      <c r="AI165" s="61"/>
      <c r="AJ165" s="1"/>
    </row>
    <row r="166" spans="34:36" x14ac:dyDescent="0.35">
      <c r="AH166">
        <v>0.51612723577235775</v>
      </c>
      <c r="AI166" s="61"/>
      <c r="AJ166" s="1"/>
    </row>
    <row r="167" spans="34:36" x14ac:dyDescent="0.35">
      <c r="AH167">
        <v>0.59575092592592582</v>
      </c>
      <c r="AI167" s="61"/>
      <c r="AJ167" s="1"/>
    </row>
    <row r="168" spans="34:36" x14ac:dyDescent="0.35">
      <c r="AH168">
        <v>0.38005755102040811</v>
      </c>
      <c r="AI168" s="61"/>
      <c r="AJ168" s="1"/>
    </row>
    <row r="169" spans="34:36" x14ac:dyDescent="0.35">
      <c r="AH169">
        <v>0.21559672897196261</v>
      </c>
      <c r="AI169" s="61"/>
      <c r="AJ169" s="1"/>
    </row>
    <row r="170" spans="34:36" x14ac:dyDescent="0.35">
      <c r="AH170">
        <v>0.61376707818930043</v>
      </c>
      <c r="AI170" s="61"/>
      <c r="AJ170" s="1"/>
    </row>
    <row r="171" spans="34:36" x14ac:dyDescent="0.35">
      <c r="AH171">
        <v>0.92064225352112683</v>
      </c>
      <c r="AI171" s="61"/>
      <c r="AJ171" s="1"/>
    </row>
    <row r="172" spans="34:36" x14ac:dyDescent="0.35">
      <c r="AH172">
        <v>0.80676352459016387</v>
      </c>
      <c r="AI172" s="61"/>
      <c r="AJ172" s="1"/>
    </row>
    <row r="173" spans="34:36" x14ac:dyDescent="0.35">
      <c r="AH173">
        <v>0.62594345794392514</v>
      </c>
      <c r="AI173" s="61"/>
      <c r="AJ173" s="1"/>
    </row>
    <row r="174" spans="34:36" x14ac:dyDescent="0.35">
      <c r="AH174">
        <v>0.54070162601626015</v>
      </c>
      <c r="AI174" s="61"/>
      <c r="AJ174" s="1"/>
    </row>
    <row r="175" spans="34:36" x14ac:dyDescent="0.35">
      <c r="AH175">
        <v>0.61691111111111108</v>
      </c>
      <c r="AI175" s="61"/>
      <c r="AJ175" s="1"/>
    </row>
    <row r="176" spans="34:36" x14ac:dyDescent="0.35">
      <c r="AH176">
        <v>0.39163510204081631</v>
      </c>
      <c r="AI176" s="61"/>
      <c r="AJ176" s="1"/>
    </row>
    <row r="177" spans="34:36" x14ac:dyDescent="0.35">
      <c r="AH177">
        <v>0.23027757009345792</v>
      </c>
      <c r="AI177" s="61"/>
      <c r="AJ177" s="1"/>
    </row>
    <row r="178" spans="34:36" x14ac:dyDescent="0.35">
      <c r="AH178">
        <v>0.62671646090534971</v>
      </c>
      <c r="AI178" s="61"/>
      <c r="AJ178" s="1"/>
    </row>
    <row r="179" spans="34:36" x14ac:dyDescent="0.35">
      <c r="AH179">
        <v>0.9347694835680751</v>
      </c>
      <c r="AI179" s="61"/>
      <c r="AJ179" s="1"/>
    </row>
    <row r="180" spans="34:36" x14ac:dyDescent="0.35">
      <c r="AH180">
        <v>0.82545368852459022</v>
      </c>
      <c r="AI180" s="61"/>
      <c r="AJ180" s="1"/>
    </row>
    <row r="181" spans="34:36" x14ac:dyDescent="0.35">
      <c r="AH181">
        <v>0.66344065420560749</v>
      </c>
      <c r="AI181" s="61"/>
      <c r="AJ181" s="1"/>
    </row>
    <row r="182" spans="34:36" x14ac:dyDescent="0.35">
      <c r="AH182">
        <v>0.56800447154471545</v>
      </c>
      <c r="AI182" s="61"/>
      <c r="AJ182" s="1"/>
    </row>
    <row r="183" spans="34:36" x14ac:dyDescent="0.35">
      <c r="AH183">
        <v>0.63191157407407406</v>
      </c>
      <c r="AI183" s="61"/>
      <c r="AJ183" s="1"/>
    </row>
    <row r="184" spans="34:36" x14ac:dyDescent="0.35">
      <c r="AH184">
        <v>0.4077751020408163</v>
      </c>
      <c r="AI184" s="61"/>
      <c r="AJ184" s="1"/>
    </row>
    <row r="185" spans="34:36" x14ac:dyDescent="0.35">
      <c r="AH185">
        <v>0.25497616822429908</v>
      </c>
      <c r="AI185" s="61"/>
      <c r="AJ185" s="1"/>
    </row>
    <row r="186" spans="34:36" x14ac:dyDescent="0.35">
      <c r="AH186">
        <v>0.63974279835390946</v>
      </c>
      <c r="AI186" s="61"/>
      <c r="AJ186" s="1"/>
    </row>
    <row r="187" spans="34:36" x14ac:dyDescent="0.35">
      <c r="AH187">
        <v>0.93598309859154938</v>
      </c>
      <c r="AI187" s="61"/>
      <c r="AJ187" s="1"/>
    </row>
    <row r="188" spans="34:36" x14ac:dyDescent="0.35">
      <c r="AH188">
        <v>0.84020573770491802</v>
      </c>
      <c r="AI188" s="61"/>
      <c r="AJ188" s="1"/>
    </row>
    <row r="189" spans="34:36" x14ac:dyDescent="0.35">
      <c r="AH189">
        <v>0.70104205607476633</v>
      </c>
      <c r="AI189" s="61"/>
      <c r="AJ189" s="1"/>
    </row>
    <row r="190" spans="34:36" x14ac:dyDescent="0.35">
      <c r="AH190">
        <v>0.60140447154471544</v>
      </c>
      <c r="AI190" s="61"/>
      <c r="AJ190" s="1"/>
    </row>
    <row r="191" spans="34:36" x14ac:dyDescent="0.35">
      <c r="AH191">
        <v>0.65222546296296291</v>
      </c>
      <c r="AI191" s="61"/>
      <c r="AJ191" s="1"/>
    </row>
    <row r="192" spans="34:36" x14ac:dyDescent="0.35">
      <c r="AH192">
        <v>0.42449306122448976</v>
      </c>
      <c r="AI192" s="61"/>
      <c r="AJ192" s="1"/>
    </row>
    <row r="193" spans="34:36" x14ac:dyDescent="0.35">
      <c r="AH193">
        <v>0.27303831775700932</v>
      </c>
      <c r="AI193" s="61"/>
      <c r="AJ193" s="1"/>
    </row>
    <row r="194" spans="34:36" x14ac:dyDescent="0.35">
      <c r="AH194">
        <v>0.6580954732510288</v>
      </c>
      <c r="AI194" s="61"/>
      <c r="AJ194" s="1"/>
    </row>
    <row r="195" spans="34:36" x14ac:dyDescent="0.35">
      <c r="AH195">
        <v>0.93735305164319249</v>
      </c>
      <c r="AI195" s="61"/>
      <c r="AJ195" s="1"/>
    </row>
    <row r="196" spans="34:36" x14ac:dyDescent="0.35">
      <c r="AH196">
        <v>0.8492237704918032</v>
      </c>
      <c r="AI196" s="61"/>
      <c r="AJ196" s="1"/>
    </row>
    <row r="197" spans="34:36" x14ac:dyDescent="0.35">
      <c r="AH197">
        <v>0.74739906542056067</v>
      </c>
      <c r="AI197" s="61"/>
      <c r="AJ197" s="1"/>
    </row>
    <row r="198" spans="34:36" x14ac:dyDescent="0.35">
      <c r="AH198">
        <v>0.63629715447154467</v>
      </c>
      <c r="AI198" s="61"/>
      <c r="AJ198" s="1"/>
    </row>
    <row r="199" spans="34:36" x14ac:dyDescent="0.35">
      <c r="AH199">
        <v>0.67056064814814809</v>
      </c>
      <c r="AI199" s="61"/>
      <c r="AJ199" s="1"/>
    </row>
    <row r="200" spans="34:36" x14ac:dyDescent="0.35">
      <c r="AH200">
        <v>0.44021102040816323</v>
      </c>
      <c r="AI200" s="61"/>
      <c r="AJ200" s="1"/>
    </row>
    <row r="201" spans="34:36" x14ac:dyDescent="0.35">
      <c r="AH201">
        <v>0.28568551401869158</v>
      </c>
      <c r="AI201" s="61"/>
      <c r="AJ201" s="1"/>
    </row>
    <row r="202" spans="34:36" x14ac:dyDescent="0.35">
      <c r="AH202">
        <v>0.66764609053497936</v>
      </c>
      <c r="AI202" s="61"/>
      <c r="AJ202" s="1"/>
    </row>
    <row r="203" spans="34:36" x14ac:dyDescent="0.35">
      <c r="AH203">
        <v>0.94810704225352105</v>
      </c>
      <c r="AI203" s="61"/>
      <c r="AJ203" s="1"/>
    </row>
    <row r="204" spans="34:36" x14ac:dyDescent="0.35">
      <c r="AH204">
        <v>0.87291106557377052</v>
      </c>
      <c r="AI204" s="61"/>
      <c r="AJ204" s="1"/>
    </row>
    <row r="205" spans="34:36" x14ac:dyDescent="0.35">
      <c r="AH205">
        <v>0.78158831775700932</v>
      </c>
      <c r="AI205" s="61"/>
      <c r="AJ205" s="1"/>
    </row>
    <row r="206" spans="34:36" x14ac:dyDescent="0.35">
      <c r="AH206">
        <v>0.66972601626016259</v>
      </c>
      <c r="AI206" s="61"/>
      <c r="AJ206" s="1"/>
    </row>
    <row r="207" spans="34:36" x14ac:dyDescent="0.35">
      <c r="AH207">
        <v>0.68891574074074069</v>
      </c>
      <c r="AI207" s="61"/>
      <c r="AJ207" s="1"/>
    </row>
    <row r="208" spans="34:36" x14ac:dyDescent="0.35">
      <c r="AH208">
        <v>0.45278448979591829</v>
      </c>
      <c r="AI208" s="61"/>
      <c r="AJ208" s="1"/>
    </row>
    <row r="209" spans="34:36" x14ac:dyDescent="0.35">
      <c r="AH209">
        <v>0.29860233644859813</v>
      </c>
      <c r="AI209" s="61"/>
      <c r="AJ209" s="1"/>
    </row>
    <row r="210" spans="34:36" x14ac:dyDescent="0.35">
      <c r="AH210">
        <v>0.66968806584362139</v>
      </c>
      <c r="AI210" s="61"/>
      <c r="AJ210" s="1"/>
    </row>
    <row r="211" spans="34:36" x14ac:dyDescent="0.35">
      <c r="AH211">
        <v>0.95379577464788745</v>
      </c>
      <c r="AI211" s="61"/>
      <c r="AJ211" s="1"/>
    </row>
    <row r="212" spans="34:36" x14ac:dyDescent="0.35">
      <c r="AH212">
        <v>0.88476926229508202</v>
      </c>
      <c r="AI212" s="61"/>
      <c r="AJ212" s="1"/>
    </row>
    <row r="213" spans="34:36" x14ac:dyDescent="0.35">
      <c r="AH213">
        <v>0.82389299065420551</v>
      </c>
      <c r="AI213" s="61"/>
      <c r="AJ213" s="1"/>
    </row>
    <row r="214" spans="34:36" x14ac:dyDescent="0.35">
      <c r="AH214">
        <v>0.70786341463414637</v>
      </c>
      <c r="AI214" s="61"/>
      <c r="AJ214" s="1"/>
    </row>
    <row r="215" spans="34:36" x14ac:dyDescent="0.35">
      <c r="AH215">
        <v>0.7178402777777777</v>
      </c>
      <c r="AI215" s="61"/>
      <c r="AJ215" s="1"/>
    </row>
    <row r="216" spans="34:36" x14ac:dyDescent="0.35">
      <c r="AH216">
        <v>0.47214081632653054</v>
      </c>
      <c r="AI216" s="61"/>
      <c r="AJ216" s="1"/>
    </row>
    <row r="217" spans="34:36" x14ac:dyDescent="0.35">
      <c r="AH217">
        <v>0.30692102803738319</v>
      </c>
      <c r="AI217" s="61"/>
      <c r="AJ217" s="1"/>
    </row>
    <row r="218" spans="34:36" x14ac:dyDescent="0.35">
      <c r="AH218">
        <v>0.6776271604938271</v>
      </c>
      <c r="AI218" s="61"/>
    </row>
    <row r="219" spans="34:36" x14ac:dyDescent="0.35">
      <c r="AH219">
        <v>0.96076619718309852</v>
      </c>
      <c r="AI219" s="61"/>
    </row>
    <row r="220" spans="34:36" x14ac:dyDescent="0.35">
      <c r="AH220">
        <v>0.89538934426229522</v>
      </c>
    </row>
    <row r="221" spans="34:36" x14ac:dyDescent="0.35">
      <c r="AH221">
        <v>0.85876355140186911</v>
      </c>
    </row>
    <row r="222" spans="34:36" x14ac:dyDescent="0.35">
      <c r="AH222">
        <v>0.74548048780487808</v>
      </c>
    </row>
    <row r="223" spans="34:36" x14ac:dyDescent="0.35">
      <c r="AH223">
        <v>0.7433129629629629</v>
      </c>
    </row>
    <row r="224" spans="34:36" x14ac:dyDescent="0.35">
      <c r="AH224">
        <v>0.48940816326530606</v>
      </c>
    </row>
    <row r="225" spans="34:34" x14ac:dyDescent="0.35">
      <c r="AH225">
        <v>0.31966775700934574</v>
      </c>
    </row>
    <row r="226" spans="34:34" x14ac:dyDescent="0.35">
      <c r="AH226">
        <v>0.68937942386831275</v>
      </c>
    </row>
    <row r="227" spans="34:34" x14ac:dyDescent="0.35">
      <c r="AH227">
        <v>0.96195117370892025</v>
      </c>
    </row>
    <row r="228" spans="34:34" x14ac:dyDescent="0.35">
      <c r="AH228">
        <v>0.91008688524590164</v>
      </c>
    </row>
    <row r="229" spans="34:34" x14ac:dyDescent="0.35">
      <c r="AH229">
        <v>0.89187289719626162</v>
      </c>
    </row>
    <row r="230" spans="34:34" x14ac:dyDescent="0.35">
      <c r="AH230">
        <v>0.78003739837398378</v>
      </c>
    </row>
    <row r="231" spans="34:34" x14ac:dyDescent="0.35">
      <c r="AH231">
        <v>0.76849722222222216</v>
      </c>
    </row>
    <row r="232" spans="34:34" x14ac:dyDescent="0.35">
      <c r="AH232">
        <v>0.51030979591836734</v>
      </c>
    </row>
    <row r="233" spans="34:34" x14ac:dyDescent="0.35">
      <c r="AH233">
        <v>0.32534299065420558</v>
      </c>
    </row>
    <row r="234" spans="34:34" x14ac:dyDescent="0.35">
      <c r="AH234">
        <v>0.69168477366255132</v>
      </c>
    </row>
    <row r="235" spans="34:34" x14ac:dyDescent="0.35">
      <c r="AH235">
        <v>0.97067887323943669</v>
      </c>
    </row>
    <row r="236" spans="34:34" x14ac:dyDescent="0.35">
      <c r="AH236">
        <v>0.91576475409836056</v>
      </c>
    </row>
    <row r="237" spans="34:34" x14ac:dyDescent="0.35">
      <c r="AH237">
        <v>0.90674205607476632</v>
      </c>
    </row>
    <row r="238" spans="34:34" x14ac:dyDescent="0.35">
      <c r="AH238">
        <v>0.8083780487804878</v>
      </c>
    </row>
  </sheetData>
  <mergeCells count="8">
    <mergeCell ref="D39:K40"/>
    <mergeCell ref="D1:K2"/>
    <mergeCell ref="D14:K15"/>
    <mergeCell ref="AF1:AM2"/>
    <mergeCell ref="AF3:AM4"/>
    <mergeCell ref="D3:P4"/>
    <mergeCell ref="D26:K27"/>
    <mergeCell ref="D28:K29"/>
  </mergeCells>
  <phoneticPr fontId="2" type="noConversion"/>
  <conditionalFormatting sqref="F31:AC38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42:AC49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6:AD6">
    <cfRule type="colorScale" priority="13">
      <colorScale>
        <cfvo type="num" val="0"/>
        <cfvo type="percent" val="50"/>
        <cfvo type="num" val="4614"/>
        <color rgb="FFF8696B"/>
        <color rgb="FFFCFCFF"/>
        <color rgb="FF63BE7B"/>
      </colorScale>
    </cfRule>
  </conditionalFormatting>
  <conditionalFormatting sqref="F7:AD7">
    <cfRule type="colorScale" priority="5">
      <colorScale>
        <cfvo type="num" val="0"/>
        <cfvo type="percent" val="50"/>
        <cfvo type="num" val="6276"/>
        <color rgb="FFF8696B"/>
        <color rgb="FFFCFCFF"/>
        <color rgb="FF63BE7B"/>
      </colorScale>
    </cfRule>
  </conditionalFormatting>
  <conditionalFormatting sqref="F8:AD8">
    <cfRule type="colorScale" priority="11">
      <colorScale>
        <cfvo type="num" val="0"/>
        <cfvo type="percent" val="50"/>
        <cfvo type="num" val="6620"/>
        <color rgb="FFF8696B"/>
        <color rgb="FFFCFCFF"/>
        <color rgb="FF63BE7B"/>
      </colorScale>
    </cfRule>
  </conditionalFormatting>
  <conditionalFormatting sqref="F9:AD9">
    <cfRule type="colorScale" priority="10">
      <colorScale>
        <cfvo type="num" val="0"/>
        <cfvo type="percent" val="50"/>
        <cfvo type="num" val="8651"/>
        <color rgb="FFF8696B"/>
        <color rgb="FFFCFCFF"/>
        <color rgb="FF63BE7B"/>
      </colorScale>
    </cfRule>
  </conditionalFormatting>
  <conditionalFormatting sqref="F10:AD10">
    <cfRule type="colorScale" priority="9">
      <colorScale>
        <cfvo type="num" val="0"/>
        <cfvo type="percent" val="50"/>
        <cfvo type="num" val="8680"/>
        <color rgb="FFF8696B"/>
        <color rgb="FFFCFCFF"/>
        <color rgb="FF63BE7B"/>
      </colorScale>
    </cfRule>
  </conditionalFormatting>
  <conditionalFormatting sqref="F11:AD11">
    <cfRule type="colorScale" priority="8">
      <colorScale>
        <cfvo type="num" val="0"/>
        <cfvo type="percent" val="50"/>
        <cfvo type="num" val="8884"/>
        <color rgb="FFF8696B"/>
        <color rgb="FFFCFCFF"/>
        <color rgb="FF63BE7B"/>
      </colorScale>
    </cfRule>
  </conditionalFormatting>
  <conditionalFormatting sqref="F12:AD12">
    <cfRule type="colorScale" priority="7">
      <colorScale>
        <cfvo type="num" val="0"/>
        <cfvo type="percent" val="50"/>
        <cfvo type="num" val="6737"/>
        <color rgb="FFF8696B"/>
        <color rgb="FFFCFCFF"/>
        <color rgb="FF63BE7B"/>
      </colorScale>
    </cfRule>
  </conditionalFormatting>
  <conditionalFormatting sqref="F13:AD13">
    <cfRule type="colorScale" priority="6">
      <colorScale>
        <cfvo type="num" val="0"/>
        <cfvo type="percent" val="50"/>
        <cfvo type="num" val="6493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FA9A5-49B6-47E2-8387-A3ADF79830BD}">
  <sheetPr codeName="Sheet8"/>
  <dimension ref="A1:BF238"/>
  <sheetViews>
    <sheetView topLeftCell="B21" zoomScale="85" zoomScaleNormal="85" workbookViewId="0">
      <selection activeCell="O53" sqref="O53"/>
    </sheetView>
  </sheetViews>
  <sheetFormatPr defaultRowHeight="14.5" x14ac:dyDescent="0.35"/>
  <cols>
    <col min="1" max="1" width="17" customWidth="1"/>
    <col min="2" max="2" width="16.7265625" customWidth="1"/>
    <col min="3" max="3" width="2.54296875" customWidth="1"/>
    <col min="4" max="5" width="11.1796875" customWidth="1"/>
    <col min="6" max="29" width="8.54296875" customWidth="1"/>
    <col min="30" max="30" width="10.81640625" bestFit="1" customWidth="1"/>
    <col min="31" max="31" width="12.453125" customWidth="1"/>
  </cols>
  <sheetData>
    <row r="1" spans="1:58" x14ac:dyDescent="0.35">
      <c r="A1" t="s">
        <v>92</v>
      </c>
      <c r="B1" s="2">
        <v>7159500</v>
      </c>
      <c r="D1" s="132" t="s">
        <v>100</v>
      </c>
      <c r="E1" s="132"/>
      <c r="F1" s="132"/>
      <c r="G1" s="132"/>
      <c r="H1" s="132"/>
      <c r="I1" s="132"/>
      <c r="J1" s="132"/>
      <c r="K1" s="132"/>
      <c r="AF1" s="132"/>
      <c r="AG1" s="132"/>
      <c r="AH1" s="132"/>
      <c r="AI1" s="132"/>
      <c r="AJ1" s="132"/>
      <c r="AK1" s="132"/>
      <c r="AL1" s="132"/>
      <c r="AM1" s="132"/>
    </row>
    <row r="2" spans="1:58" x14ac:dyDescent="0.35">
      <c r="A2" t="s">
        <v>93</v>
      </c>
      <c r="B2" s="2">
        <v>10625000</v>
      </c>
      <c r="D2" s="132"/>
      <c r="E2" s="132"/>
      <c r="F2" s="132"/>
      <c r="G2" s="132"/>
      <c r="H2" s="132"/>
      <c r="I2" s="132"/>
      <c r="J2" s="132"/>
      <c r="K2" s="132"/>
      <c r="AF2" s="132"/>
      <c r="AG2" s="132"/>
      <c r="AH2" s="132"/>
      <c r="AI2" s="132"/>
      <c r="AJ2" s="132"/>
      <c r="AK2" s="132"/>
      <c r="AL2" s="132"/>
      <c r="AM2" s="132"/>
    </row>
    <row r="3" spans="1:58" ht="14.5" customHeight="1" x14ac:dyDescent="0.35">
      <c r="A3" t="s">
        <v>94</v>
      </c>
      <c r="B3" s="2">
        <v>10956000</v>
      </c>
      <c r="D3" s="131" t="s">
        <v>137</v>
      </c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AF3" s="131" t="s">
        <v>106</v>
      </c>
      <c r="AG3" s="131"/>
      <c r="AH3" s="131"/>
      <c r="AI3" s="131"/>
      <c r="AJ3" s="131"/>
      <c r="AK3" s="131"/>
      <c r="AL3" s="131"/>
      <c r="AM3" s="131"/>
    </row>
    <row r="4" spans="1:58" ht="14.5" customHeight="1" x14ac:dyDescent="0.35">
      <c r="A4" t="s">
        <v>95</v>
      </c>
      <c r="B4" s="2">
        <v>16910000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S4" t="s">
        <v>104</v>
      </c>
      <c r="AC4" t="s">
        <v>105</v>
      </c>
      <c r="AF4" s="131"/>
      <c r="AG4" s="131"/>
      <c r="AH4" s="131"/>
      <c r="AI4" s="131"/>
      <c r="AJ4" s="131"/>
      <c r="AK4" s="131"/>
      <c r="AL4" s="131"/>
      <c r="AM4" s="131"/>
      <c r="AU4" t="s">
        <v>104</v>
      </c>
      <c r="BE4" t="s">
        <v>105</v>
      </c>
    </row>
    <row r="5" spans="1:58" x14ac:dyDescent="0.35">
      <c r="A5" t="s">
        <v>96</v>
      </c>
      <c r="B5" s="2">
        <v>18059000</v>
      </c>
      <c r="D5" s="3" t="s">
        <v>66</v>
      </c>
      <c r="E5" s="3" t="s">
        <v>67</v>
      </c>
      <c r="F5" s="3" t="s">
        <v>68</v>
      </c>
      <c r="G5" s="3" t="s">
        <v>69</v>
      </c>
      <c r="H5" s="3" t="s">
        <v>70</v>
      </c>
      <c r="I5" s="3" t="s">
        <v>71</v>
      </c>
      <c r="J5" s="3" t="s">
        <v>72</v>
      </c>
      <c r="K5" s="3" t="s">
        <v>73</v>
      </c>
      <c r="L5" s="3" t="s">
        <v>74</v>
      </c>
      <c r="M5" s="3" t="s">
        <v>75</v>
      </c>
      <c r="N5" s="3" t="s">
        <v>76</v>
      </c>
      <c r="O5" s="3" t="s">
        <v>77</v>
      </c>
      <c r="P5" s="3" t="s">
        <v>78</v>
      </c>
      <c r="Q5" s="3" t="s">
        <v>79</v>
      </c>
      <c r="R5" s="3" t="s">
        <v>80</v>
      </c>
      <c r="S5" s="3" t="s">
        <v>81</v>
      </c>
      <c r="T5" s="3" t="s">
        <v>82</v>
      </c>
      <c r="U5" s="3" t="s">
        <v>83</v>
      </c>
      <c r="V5" s="3" t="s">
        <v>84</v>
      </c>
      <c r="W5" s="3" t="s">
        <v>85</v>
      </c>
      <c r="X5" s="3" t="s">
        <v>86</v>
      </c>
      <c r="Y5" s="3" t="s">
        <v>87</v>
      </c>
      <c r="Z5" s="3" t="s">
        <v>88</v>
      </c>
      <c r="AA5" s="3" t="s">
        <v>89</v>
      </c>
      <c r="AB5" s="3" t="s">
        <v>90</v>
      </c>
      <c r="AC5" s="3" t="s">
        <v>91</v>
      </c>
      <c r="AD5" s="3"/>
      <c r="AE5" s="3" t="s">
        <v>107</v>
      </c>
      <c r="AF5" s="3" t="s">
        <v>66</v>
      </c>
      <c r="AG5" s="3" t="s">
        <v>67</v>
      </c>
      <c r="AH5" s="3" t="s">
        <v>68</v>
      </c>
      <c r="AI5" s="3" t="s">
        <v>69</v>
      </c>
      <c r="AJ5" s="3" t="s">
        <v>70</v>
      </c>
      <c r="AK5" s="3" t="s">
        <v>71</v>
      </c>
      <c r="AL5" s="3" t="s">
        <v>72</v>
      </c>
      <c r="AM5" s="3" t="s">
        <v>73</v>
      </c>
      <c r="AN5" s="3" t="s">
        <v>74</v>
      </c>
      <c r="AO5" s="3" t="s">
        <v>75</v>
      </c>
      <c r="AP5" s="3" t="s">
        <v>76</v>
      </c>
      <c r="AQ5" s="3" t="s">
        <v>77</v>
      </c>
      <c r="AR5" s="3" t="s">
        <v>78</v>
      </c>
      <c r="AS5" s="3" t="s">
        <v>79</v>
      </c>
      <c r="AT5" s="3" t="s">
        <v>80</v>
      </c>
      <c r="AU5" s="3" t="s">
        <v>81</v>
      </c>
      <c r="AV5" s="3" t="s">
        <v>82</v>
      </c>
      <c r="AW5" s="3" t="s">
        <v>83</v>
      </c>
      <c r="AX5" s="3" t="s">
        <v>84</v>
      </c>
      <c r="AY5" s="3" t="s">
        <v>85</v>
      </c>
      <c r="AZ5" s="3" t="s">
        <v>86</v>
      </c>
      <c r="BA5" s="3" t="s">
        <v>87</v>
      </c>
      <c r="BB5" s="3" t="s">
        <v>88</v>
      </c>
      <c r="BC5" s="3" t="s">
        <v>89</v>
      </c>
      <c r="BD5" s="3" t="s">
        <v>90</v>
      </c>
      <c r="BE5" s="3" t="s">
        <v>91</v>
      </c>
      <c r="BF5" s="3" t="s">
        <v>136</v>
      </c>
    </row>
    <row r="6" spans="1:58" x14ac:dyDescent="0.35">
      <c r="A6" t="s">
        <v>97</v>
      </c>
      <c r="B6" s="2">
        <v>19329000</v>
      </c>
      <c r="D6" t="s">
        <v>0</v>
      </c>
      <c r="E6" t="s">
        <v>58</v>
      </c>
      <c r="F6" s="55">
        <f>((AH6*179)/$AE$6)/1000</f>
        <v>1156.6614436619718</v>
      </c>
      <c r="G6" s="55">
        <f t="shared" ref="G6:AD6" si="0">((AI6*179)/$AE$6)/1000</f>
        <v>1285.71161971831</v>
      </c>
      <c r="H6" s="55">
        <f t="shared" si="0"/>
        <v>1395.3806338028169</v>
      </c>
      <c r="I6" s="55">
        <f t="shared" si="0"/>
        <v>1490.5216549295774</v>
      </c>
      <c r="J6" s="55">
        <f t="shared" si="0"/>
        <v>1572.2061619718311</v>
      </c>
      <c r="K6" s="55">
        <f t="shared" si="0"/>
        <v>1650.5186619718311</v>
      </c>
      <c r="L6" s="55">
        <f t="shared" si="0"/>
        <v>1721.3308098591549</v>
      </c>
      <c r="M6" s="55">
        <f t="shared" si="0"/>
        <v>1789.9684859154929</v>
      </c>
      <c r="N6" s="55">
        <f t="shared" si="0"/>
        <v>1856.0220070422536</v>
      </c>
      <c r="O6" s="55">
        <f t="shared" si="0"/>
        <v>1912.9049295774646</v>
      </c>
      <c r="P6" s="55">
        <f t="shared" si="0"/>
        <v>1948.7679577464789</v>
      </c>
      <c r="Q6" s="55">
        <f t="shared" si="0"/>
        <v>1973.8216549295773</v>
      </c>
      <c r="R6" s="55">
        <f t="shared" si="0"/>
        <v>1993.1397887323944</v>
      </c>
      <c r="S6" s="55">
        <f t="shared" si="0"/>
        <v>2011.1658450704226</v>
      </c>
      <c r="T6" s="55">
        <f t="shared" si="0"/>
        <v>2030.956690140845</v>
      </c>
      <c r="U6" s="55">
        <f t="shared" si="0"/>
        <v>2048.1318661971832</v>
      </c>
      <c r="V6" s="55">
        <f t="shared" si="0"/>
        <v>2064.6452464788731</v>
      </c>
      <c r="W6" s="55">
        <f t="shared" si="0"/>
        <v>2083.0179577464792</v>
      </c>
      <c r="X6" s="55">
        <f t="shared" si="0"/>
        <v>2098.6804577464786</v>
      </c>
      <c r="Y6" s="55">
        <f t="shared" si="0"/>
        <v>2114.1853873239434</v>
      </c>
      <c r="Z6" s="55">
        <f t="shared" si="0"/>
        <v>2128.461267605634</v>
      </c>
      <c r="AA6" s="55">
        <f t="shared" si="0"/>
        <v>2141.7917253521127</v>
      </c>
      <c r="AB6" s="55">
        <f t="shared" si="0"/>
        <v>2153.4204225352114</v>
      </c>
      <c r="AC6" s="55">
        <f t="shared" si="0"/>
        <v>2163.0322183098592</v>
      </c>
      <c r="AD6" s="55">
        <f t="shared" si="0"/>
        <v>2256.2508802816901</v>
      </c>
      <c r="AE6">
        <v>568</v>
      </c>
      <c r="AF6" t="s">
        <v>0</v>
      </c>
      <c r="AG6" t="s">
        <v>58</v>
      </c>
      <c r="AH6" s="2">
        <v>3670300</v>
      </c>
      <c r="AI6" s="2">
        <v>4079800</v>
      </c>
      <c r="AJ6" s="2">
        <v>4427800</v>
      </c>
      <c r="AK6" s="2">
        <v>4729700</v>
      </c>
      <c r="AL6" s="2">
        <v>4988900</v>
      </c>
      <c r="AM6" s="2">
        <v>5237400</v>
      </c>
      <c r="AN6" s="2">
        <v>5462100</v>
      </c>
      <c r="AO6" s="2">
        <v>5679900</v>
      </c>
      <c r="AP6" s="2">
        <v>5889500</v>
      </c>
      <c r="AQ6" s="2">
        <v>6070000</v>
      </c>
      <c r="AR6" s="2">
        <v>6183800</v>
      </c>
      <c r="AS6" s="2">
        <v>6263300</v>
      </c>
      <c r="AT6" s="2">
        <v>6324600</v>
      </c>
      <c r="AU6" s="2">
        <v>6381800</v>
      </c>
      <c r="AV6" s="2">
        <v>6444600</v>
      </c>
      <c r="AW6" s="2">
        <v>6499100</v>
      </c>
      <c r="AX6" s="2">
        <v>6551500</v>
      </c>
      <c r="AY6" s="2">
        <v>6609800</v>
      </c>
      <c r="AZ6" s="2">
        <v>6659500</v>
      </c>
      <c r="BA6" s="2">
        <v>6708700</v>
      </c>
      <c r="BB6" s="2">
        <v>6754000</v>
      </c>
      <c r="BC6" s="2">
        <v>6796300</v>
      </c>
      <c r="BD6" s="2">
        <v>6833200</v>
      </c>
      <c r="BE6" s="2">
        <v>6863700</v>
      </c>
      <c r="BF6" s="2">
        <v>7159500</v>
      </c>
    </row>
    <row r="7" spans="1:58" x14ac:dyDescent="0.35">
      <c r="A7" t="s">
        <v>98</v>
      </c>
      <c r="B7" s="2">
        <v>14540000</v>
      </c>
      <c r="D7" t="s">
        <v>1</v>
      </c>
      <c r="E7" t="s">
        <v>59</v>
      </c>
      <c r="F7" s="55">
        <f>((AH7*179)/$AE$7)/1000</f>
        <v>1770.1874791318864</v>
      </c>
      <c r="G7" s="55">
        <f t="shared" ref="G7:AD7" si="1">((AI7*179)/$AE$7)/1000</f>
        <v>1921.1570951585977</v>
      </c>
      <c r="H7" s="55">
        <f t="shared" si="1"/>
        <v>2057.5736227045077</v>
      </c>
      <c r="I7" s="55">
        <f t="shared" si="1"/>
        <v>2197.0382303839733</v>
      </c>
      <c r="J7" s="55">
        <f t="shared" si="1"/>
        <v>2311.7595993322202</v>
      </c>
      <c r="K7" s="55">
        <f t="shared" si="1"/>
        <v>2416.6195325542571</v>
      </c>
      <c r="L7" s="55">
        <f t="shared" si="1"/>
        <v>2519.8657762938228</v>
      </c>
      <c r="M7" s="55">
        <f t="shared" si="1"/>
        <v>2606.9751252086808</v>
      </c>
      <c r="N7" s="55">
        <f t="shared" si="1"/>
        <v>2684.133388981636</v>
      </c>
      <c r="O7" s="55">
        <f t="shared" si="1"/>
        <v>2746.3500834724541</v>
      </c>
      <c r="P7" s="55">
        <f t="shared" si="1"/>
        <v>2793.3861435726212</v>
      </c>
      <c r="Q7" s="55">
        <f t="shared" si="1"/>
        <v>2825.4208681135224</v>
      </c>
      <c r="R7" s="55">
        <f t="shared" si="1"/>
        <v>2843.7093489148579</v>
      </c>
      <c r="S7" s="55">
        <f t="shared" si="1"/>
        <v>2859.5474123539229</v>
      </c>
      <c r="T7" s="55">
        <f t="shared" si="1"/>
        <v>2876.9991652754593</v>
      </c>
      <c r="U7" s="55">
        <f t="shared" si="1"/>
        <v>2893.8233722871455</v>
      </c>
      <c r="V7" s="55">
        <f t="shared" si="1"/>
        <v>2912.7095158597663</v>
      </c>
      <c r="W7" s="55">
        <f t="shared" si="1"/>
        <v>2930.4003338898165</v>
      </c>
      <c r="X7" s="55">
        <f t="shared" si="1"/>
        <v>2947.0452420701172</v>
      </c>
      <c r="Y7" s="55">
        <f t="shared" si="1"/>
        <v>2961.269616026711</v>
      </c>
      <c r="Z7" s="55">
        <f t="shared" si="1"/>
        <v>2977.8547579298829</v>
      </c>
      <c r="AA7" s="55">
        <f t="shared" si="1"/>
        <v>2992.497495826377</v>
      </c>
      <c r="AB7" s="55">
        <f t="shared" si="1"/>
        <v>3006.8414023372288</v>
      </c>
      <c r="AC7" s="55">
        <f t="shared" si="1"/>
        <v>3018.7946577629382</v>
      </c>
      <c r="AD7" s="55">
        <f t="shared" si="1"/>
        <v>3175.08347245409</v>
      </c>
      <c r="AE7">
        <v>599</v>
      </c>
      <c r="AF7" t="s">
        <v>1</v>
      </c>
      <c r="AG7" t="s">
        <v>59</v>
      </c>
      <c r="AH7" s="2">
        <v>5923700</v>
      </c>
      <c r="AI7" s="2">
        <v>6428900</v>
      </c>
      <c r="AJ7" s="2">
        <v>6885400</v>
      </c>
      <c r="AK7" s="2">
        <v>7352100</v>
      </c>
      <c r="AL7" s="2">
        <v>7736000</v>
      </c>
      <c r="AM7" s="2">
        <v>8086900</v>
      </c>
      <c r="AN7" s="2">
        <v>8432400</v>
      </c>
      <c r="AO7" s="2">
        <v>8723900</v>
      </c>
      <c r="AP7" s="2">
        <v>8982100</v>
      </c>
      <c r="AQ7" s="2">
        <v>9190300</v>
      </c>
      <c r="AR7" s="2">
        <v>9347700</v>
      </c>
      <c r="AS7" s="2">
        <v>9454900</v>
      </c>
      <c r="AT7" s="2">
        <v>9516100</v>
      </c>
      <c r="AU7" s="2">
        <v>9569100</v>
      </c>
      <c r="AV7" s="2">
        <v>9627500</v>
      </c>
      <c r="AW7" s="2">
        <v>9683800</v>
      </c>
      <c r="AX7" s="2">
        <v>9747000</v>
      </c>
      <c r="AY7" s="2">
        <v>9806200</v>
      </c>
      <c r="AZ7" s="2">
        <v>9861900</v>
      </c>
      <c r="BA7" s="2">
        <v>9909500</v>
      </c>
      <c r="BB7" s="2">
        <v>9965000</v>
      </c>
      <c r="BC7" s="2">
        <v>10014000</v>
      </c>
      <c r="BD7" s="2">
        <v>10062000</v>
      </c>
      <c r="BE7" s="2">
        <v>10102000</v>
      </c>
      <c r="BF7" s="2">
        <v>10625000</v>
      </c>
    </row>
    <row r="8" spans="1:58" x14ac:dyDescent="0.35">
      <c r="A8" t="s">
        <v>99</v>
      </c>
      <c r="B8" s="2">
        <v>13040000</v>
      </c>
      <c r="D8" t="s">
        <v>2</v>
      </c>
      <c r="E8" t="s">
        <v>60</v>
      </c>
      <c r="F8" s="55">
        <f>((AH8*179)/$AE$8)/1000</f>
        <v>1565.6512323943664</v>
      </c>
      <c r="G8" s="55">
        <f t="shared" ref="G8:AD8" si="2">((AI8*179)/$AE$8)/1000</f>
        <v>1709.9227112676056</v>
      </c>
      <c r="H8" s="55">
        <f t="shared" si="2"/>
        <v>1878.4285211267606</v>
      </c>
      <c r="I8" s="55">
        <f t="shared" si="2"/>
        <v>2066.4415492957746</v>
      </c>
      <c r="J8" s="55">
        <f t="shared" si="2"/>
        <v>2233.5922535211266</v>
      </c>
      <c r="K8" s="55">
        <f t="shared" si="2"/>
        <v>2373.1681338028166</v>
      </c>
      <c r="L8" s="55">
        <f t="shared" si="2"/>
        <v>2538.6485915492958</v>
      </c>
      <c r="M8" s="55">
        <f t="shared" si="2"/>
        <v>2669.3375000000001</v>
      </c>
      <c r="N8" s="55">
        <f t="shared" si="2"/>
        <v>2795.2992957746478</v>
      </c>
      <c r="O8" s="55">
        <f t="shared" si="2"/>
        <v>2910.2941901408453</v>
      </c>
      <c r="P8" s="55">
        <f t="shared" si="2"/>
        <v>2996.8948943661971</v>
      </c>
      <c r="Q8" s="55">
        <f t="shared" si="2"/>
        <v>3059.8915492957744</v>
      </c>
      <c r="R8" s="55">
        <f t="shared" si="2"/>
        <v>3083.9052816901408</v>
      </c>
      <c r="S8" s="55">
        <f t="shared" si="2"/>
        <v>3106.1227112676056</v>
      </c>
      <c r="T8" s="55">
        <f t="shared" si="2"/>
        <v>3126.32323943662</v>
      </c>
      <c r="U8" s="55">
        <f t="shared" si="2"/>
        <v>3144.8535211267608</v>
      </c>
      <c r="V8" s="55">
        <f t="shared" si="2"/>
        <v>3165.5897887323945</v>
      </c>
      <c r="W8" s="55">
        <f t="shared" si="2"/>
        <v>3181.3468309859154</v>
      </c>
      <c r="X8" s="55">
        <f t="shared" si="2"/>
        <v>3197.7341549295775</v>
      </c>
      <c r="Y8" s="55">
        <f t="shared" si="2"/>
        <v>3217.2728873239435</v>
      </c>
      <c r="Z8" s="55">
        <f t="shared" si="2"/>
        <v>3232.3996478873241</v>
      </c>
      <c r="AA8" s="55">
        <f t="shared" si="2"/>
        <v>3245.0052816901407</v>
      </c>
      <c r="AB8" s="55">
        <f t="shared" si="2"/>
        <v>3257.2957746478874</v>
      </c>
      <c r="AC8" s="55">
        <f t="shared" si="2"/>
        <v>3271.4771126760565</v>
      </c>
      <c r="AD8" s="55">
        <f t="shared" si="2"/>
        <v>3452.6830985915494</v>
      </c>
      <c r="AE8">
        <v>568</v>
      </c>
      <c r="AF8" t="s">
        <v>2</v>
      </c>
      <c r="AG8" t="s">
        <v>60</v>
      </c>
      <c r="AH8" s="2">
        <v>4968100</v>
      </c>
      <c r="AI8" s="2">
        <v>5425900</v>
      </c>
      <c r="AJ8" s="2">
        <v>5960600</v>
      </c>
      <c r="AK8" s="2">
        <v>6557200</v>
      </c>
      <c r="AL8" s="2">
        <v>7087600</v>
      </c>
      <c r="AM8" s="2">
        <v>7530500</v>
      </c>
      <c r="AN8" s="2">
        <v>8055600</v>
      </c>
      <c r="AO8" s="2">
        <v>8470300</v>
      </c>
      <c r="AP8" s="2">
        <v>8870000</v>
      </c>
      <c r="AQ8" s="2">
        <v>9234900</v>
      </c>
      <c r="AR8" s="2">
        <v>9509700</v>
      </c>
      <c r="AS8" s="2">
        <v>9709600</v>
      </c>
      <c r="AT8" s="2">
        <v>9785800</v>
      </c>
      <c r="AU8" s="2">
        <v>9856300</v>
      </c>
      <c r="AV8" s="2">
        <v>9920400</v>
      </c>
      <c r="AW8" s="2">
        <v>9979200</v>
      </c>
      <c r="AX8" s="2">
        <v>10045000</v>
      </c>
      <c r="AY8" s="2">
        <v>10095000</v>
      </c>
      <c r="AZ8" s="2">
        <v>10147000</v>
      </c>
      <c r="BA8" s="2">
        <v>10209000</v>
      </c>
      <c r="BB8" s="2">
        <v>10257000</v>
      </c>
      <c r="BC8" s="2">
        <v>10297000</v>
      </c>
      <c r="BD8" s="2">
        <v>10336000</v>
      </c>
      <c r="BE8" s="2">
        <v>10381000</v>
      </c>
      <c r="BF8" s="2">
        <v>10956000</v>
      </c>
    </row>
    <row r="9" spans="1:58" x14ac:dyDescent="0.35">
      <c r="D9" t="s">
        <v>3</v>
      </c>
      <c r="E9" t="s">
        <v>61</v>
      </c>
      <c r="F9" s="55">
        <f>((AH9*179)/$AE$9)/1000</f>
        <v>828.36060100166947</v>
      </c>
      <c r="G9" s="55">
        <f t="shared" ref="G9:AD9" si="3">((AI9*179)/$AE$9)/1000</f>
        <v>911.34607679465773</v>
      </c>
      <c r="H9" s="55">
        <f t="shared" si="3"/>
        <v>1019.1943238731219</v>
      </c>
      <c r="I9" s="55">
        <f t="shared" si="3"/>
        <v>1154.8040066777965</v>
      </c>
      <c r="J9" s="55">
        <f t="shared" si="3"/>
        <v>1328.09632721202</v>
      </c>
      <c r="K9" s="55">
        <f t="shared" si="3"/>
        <v>1542.8365609348914</v>
      </c>
      <c r="L9" s="55">
        <f t="shared" si="3"/>
        <v>1842.3253756260435</v>
      </c>
      <c r="M9" s="55">
        <f t="shared" si="3"/>
        <v>2187.0273789649414</v>
      </c>
      <c r="N9" s="55">
        <f t="shared" si="3"/>
        <v>2669.1320534223705</v>
      </c>
      <c r="O9" s="55">
        <f t="shared" si="3"/>
        <v>3335.5559265442403</v>
      </c>
      <c r="P9" s="55">
        <f t="shared" si="3"/>
        <v>4024.3622704507511</v>
      </c>
      <c r="Q9" s="55">
        <f t="shared" si="3"/>
        <v>4434.9565943238731</v>
      </c>
      <c r="R9" s="55">
        <f t="shared" si="3"/>
        <v>4564.6494156928211</v>
      </c>
      <c r="S9" s="55">
        <f t="shared" si="3"/>
        <v>4632.7829716193655</v>
      </c>
      <c r="T9" s="55">
        <f t="shared" si="3"/>
        <v>4691.9515859766279</v>
      </c>
      <c r="U9" s="55">
        <f t="shared" si="3"/>
        <v>4741.258764607679</v>
      </c>
      <c r="V9" s="55">
        <f t="shared" si="3"/>
        <v>4776.8196994991658</v>
      </c>
      <c r="W9" s="55">
        <f t="shared" si="3"/>
        <v>4801.6227045075129</v>
      </c>
      <c r="X9" s="55">
        <f t="shared" si="3"/>
        <v>4823.7362270450749</v>
      </c>
      <c r="Y9" s="55">
        <f t="shared" si="3"/>
        <v>4840.7696160267114</v>
      </c>
      <c r="Z9" s="55">
        <f t="shared" si="3"/>
        <v>4859.2971619365608</v>
      </c>
      <c r="AA9" s="55">
        <f t="shared" si="3"/>
        <v>4877.5258764607679</v>
      </c>
      <c r="AB9" s="55">
        <f t="shared" si="3"/>
        <v>4890.6744574290487</v>
      </c>
      <c r="AC9" s="55">
        <f t="shared" si="3"/>
        <v>4906.5125208681129</v>
      </c>
      <c r="AD9" s="55">
        <f t="shared" si="3"/>
        <v>5053.2387312186975</v>
      </c>
      <c r="AE9">
        <v>599</v>
      </c>
      <c r="AF9" t="s">
        <v>3</v>
      </c>
      <c r="AG9" t="s">
        <v>61</v>
      </c>
      <c r="AH9" s="2">
        <v>2772000</v>
      </c>
      <c r="AI9" s="2">
        <v>3049700</v>
      </c>
      <c r="AJ9" s="2">
        <v>3410600</v>
      </c>
      <c r="AK9" s="2">
        <v>3864400</v>
      </c>
      <c r="AL9" s="2">
        <v>4444300</v>
      </c>
      <c r="AM9" s="2">
        <v>5162900</v>
      </c>
      <c r="AN9" s="2">
        <v>6165100</v>
      </c>
      <c r="AO9" s="2">
        <v>7318600</v>
      </c>
      <c r="AP9" s="2">
        <v>8931900</v>
      </c>
      <c r="AQ9" s="2">
        <v>11162000</v>
      </c>
      <c r="AR9" s="2">
        <v>13467000</v>
      </c>
      <c r="AS9" s="2">
        <v>14841000</v>
      </c>
      <c r="AT9" s="2">
        <v>15275000</v>
      </c>
      <c r="AU9" s="2">
        <v>15503000</v>
      </c>
      <c r="AV9" s="2">
        <v>15701000</v>
      </c>
      <c r="AW9" s="2">
        <v>15866000</v>
      </c>
      <c r="AX9" s="2">
        <v>15985000</v>
      </c>
      <c r="AY9" s="2">
        <v>16068000</v>
      </c>
      <c r="AZ9" s="2">
        <v>16142000</v>
      </c>
      <c r="BA9" s="2">
        <v>16199000</v>
      </c>
      <c r="BB9" s="2">
        <v>16261000</v>
      </c>
      <c r="BC9" s="2">
        <v>16322000</v>
      </c>
      <c r="BD9" s="2">
        <v>16366000</v>
      </c>
      <c r="BE9" s="2">
        <v>16419000</v>
      </c>
      <c r="BF9" s="2">
        <v>16910000</v>
      </c>
    </row>
    <row r="10" spans="1:58" x14ac:dyDescent="0.35">
      <c r="D10" t="s">
        <v>4</v>
      </c>
      <c r="E10" t="s">
        <v>62</v>
      </c>
      <c r="F10" s="55">
        <f>((AH10*179)/$AE$10)/1000</f>
        <v>127.84925398985212</v>
      </c>
      <c r="G10" s="55">
        <f t="shared" ref="G10:AD10" si="4">((AI10*179)/$AE$10)/1000</f>
        <v>131.77128686021479</v>
      </c>
      <c r="H10" s="55">
        <f t="shared" si="4"/>
        <v>151.94794530674648</v>
      </c>
      <c r="I10" s="55">
        <f t="shared" si="4"/>
        <v>197.9527794371796</v>
      </c>
      <c r="J10" s="55">
        <f t="shared" si="4"/>
        <v>331.74876760563382</v>
      </c>
      <c r="K10" s="55">
        <f t="shared" si="4"/>
        <v>529.08996478873235</v>
      </c>
      <c r="L10" s="55">
        <f t="shared" si="4"/>
        <v>823.87271126760561</v>
      </c>
      <c r="M10" s="55">
        <f t="shared" si="4"/>
        <v>1235.6987676056337</v>
      </c>
      <c r="N10" s="55">
        <f t="shared" si="4"/>
        <v>1870.7705985915493</v>
      </c>
      <c r="O10" s="55">
        <f t="shared" si="4"/>
        <v>2942.974295774648</v>
      </c>
      <c r="P10" s="55">
        <f t="shared" si="4"/>
        <v>4213.7482394366198</v>
      </c>
      <c r="Q10" s="55">
        <f t="shared" si="4"/>
        <v>4950.2323943661977</v>
      </c>
      <c r="R10" s="55">
        <f t="shared" si="4"/>
        <v>5186.2728873239439</v>
      </c>
      <c r="S10" s="55">
        <f t="shared" si="4"/>
        <v>5296.8873239436616</v>
      </c>
      <c r="T10" s="55">
        <f t="shared" si="4"/>
        <v>5389.8538732394363</v>
      </c>
      <c r="U10" s="55">
        <f t="shared" si="4"/>
        <v>5460.1302816901416</v>
      </c>
      <c r="V10" s="55">
        <f t="shared" si="4"/>
        <v>5505.195422535211</v>
      </c>
      <c r="W10" s="55">
        <f t="shared" si="4"/>
        <v>5526.625</v>
      </c>
      <c r="X10" s="55">
        <f t="shared" si="4"/>
        <v>5542.0669014084506</v>
      </c>
      <c r="Y10" s="55">
        <f t="shared" si="4"/>
        <v>5557.8239436619715</v>
      </c>
      <c r="Z10" s="55">
        <f t="shared" si="4"/>
        <v>5573.265845070423</v>
      </c>
      <c r="AA10" s="55">
        <f t="shared" si="4"/>
        <v>5587.1320422535209</v>
      </c>
      <c r="AB10" s="55">
        <f t="shared" si="4"/>
        <v>5598.4771126760561</v>
      </c>
      <c r="AC10" s="55">
        <f t="shared" si="4"/>
        <v>5604.4647887323945</v>
      </c>
      <c r="AD10" s="55">
        <f t="shared" si="4"/>
        <v>5691.1285211267605</v>
      </c>
      <c r="AE10">
        <v>568</v>
      </c>
      <c r="AF10" t="s">
        <v>4</v>
      </c>
      <c r="AG10" t="s">
        <v>62</v>
      </c>
      <c r="AH10" s="2">
        <v>405689.25288400002</v>
      </c>
      <c r="AI10" s="2">
        <v>418134.58623800002</v>
      </c>
      <c r="AJ10" s="2">
        <v>482158.84320800001</v>
      </c>
      <c r="AK10" s="2">
        <v>628140.66324200004</v>
      </c>
      <c r="AL10" s="2">
        <v>1052700</v>
      </c>
      <c r="AM10" s="2">
        <v>1678900</v>
      </c>
      <c r="AN10" s="2">
        <v>2614300</v>
      </c>
      <c r="AO10" s="2">
        <v>3921100</v>
      </c>
      <c r="AP10" s="2">
        <v>5936300</v>
      </c>
      <c r="AQ10" s="2">
        <v>9338600</v>
      </c>
      <c r="AR10" s="2">
        <v>13371000</v>
      </c>
      <c r="AS10" s="2">
        <v>15708000</v>
      </c>
      <c r="AT10" s="2">
        <v>16457000</v>
      </c>
      <c r="AU10" s="2">
        <v>16808000</v>
      </c>
      <c r="AV10" s="2">
        <v>17103000</v>
      </c>
      <c r="AW10" s="2">
        <v>17326000</v>
      </c>
      <c r="AX10" s="2">
        <v>17469000</v>
      </c>
      <c r="AY10" s="2">
        <v>17537000</v>
      </c>
      <c r="AZ10" s="2">
        <v>17586000</v>
      </c>
      <c r="BA10" s="2">
        <v>17636000</v>
      </c>
      <c r="BB10" s="2">
        <v>17685000</v>
      </c>
      <c r="BC10" s="2">
        <v>17729000</v>
      </c>
      <c r="BD10" s="2">
        <v>17765000</v>
      </c>
      <c r="BE10" s="2">
        <v>17784000</v>
      </c>
      <c r="BF10" s="2">
        <v>18059000</v>
      </c>
    </row>
    <row r="11" spans="1:58" x14ac:dyDescent="0.35">
      <c r="D11" t="s">
        <v>5</v>
      </c>
      <c r="E11" t="s">
        <v>64</v>
      </c>
      <c r="F11" s="55">
        <f>((AH11*179)/$AE$11)/1000</f>
        <v>156.98597951028378</v>
      </c>
      <c r="G11" s="55">
        <f t="shared" ref="G11:AD11" si="5">((AI11*179)/$AE$11)/1000</f>
        <v>185.13849740329215</v>
      </c>
      <c r="H11" s="55">
        <f t="shared" si="5"/>
        <v>222.2667870298848</v>
      </c>
      <c r="I11" s="55">
        <f t="shared" si="5"/>
        <v>285.96455373957093</v>
      </c>
      <c r="J11" s="55">
        <f t="shared" si="5"/>
        <v>423.02570951585977</v>
      </c>
      <c r="K11" s="55">
        <f t="shared" si="5"/>
        <v>648.01585976627712</v>
      </c>
      <c r="L11" s="55">
        <f t="shared" si="5"/>
        <v>996.3934891485809</v>
      </c>
      <c r="M11" s="55">
        <f t="shared" si="5"/>
        <v>1479.2452420701168</v>
      </c>
      <c r="N11" s="55">
        <f t="shared" si="5"/>
        <v>2249.931385642738</v>
      </c>
      <c r="O11" s="55">
        <f t="shared" si="5"/>
        <v>3305.9716193656091</v>
      </c>
      <c r="P11" s="55">
        <f t="shared" si="5"/>
        <v>4330.9632721201997</v>
      </c>
      <c r="Q11" s="55">
        <f t="shared" si="5"/>
        <v>4942.9699499165272</v>
      </c>
      <c r="R11" s="55">
        <f t="shared" si="5"/>
        <v>5191.8964941569275</v>
      </c>
      <c r="S11" s="55">
        <f t="shared" si="5"/>
        <v>5310.2337228714523</v>
      </c>
      <c r="T11" s="55">
        <f t="shared" si="5"/>
        <v>5396.5959933222039</v>
      </c>
      <c r="U11" s="55">
        <f t="shared" si="5"/>
        <v>5466.223706176962</v>
      </c>
      <c r="V11" s="55">
        <f t="shared" si="5"/>
        <v>5518.8180300500835</v>
      </c>
      <c r="W11" s="55">
        <f t="shared" si="5"/>
        <v>5556.1719532554262</v>
      </c>
      <c r="X11" s="55">
        <f t="shared" si="5"/>
        <v>5582.7679465776291</v>
      </c>
      <c r="Y11" s="55">
        <f t="shared" si="5"/>
        <v>5607.8697829716193</v>
      </c>
      <c r="Z11" s="55">
        <f t="shared" si="5"/>
        <v>5628.4891485809685</v>
      </c>
      <c r="AA11" s="55">
        <f t="shared" si="5"/>
        <v>5644.6260434056767</v>
      </c>
      <c r="AB11" s="55">
        <f t="shared" si="5"/>
        <v>5664.0500834724544</v>
      </c>
      <c r="AC11" s="55">
        <f t="shared" si="5"/>
        <v>5677.7963272120196</v>
      </c>
      <c r="AD11" s="55">
        <f t="shared" si="5"/>
        <v>5776.1118530884805</v>
      </c>
      <c r="AE11">
        <v>599</v>
      </c>
      <c r="AF11" t="s">
        <v>5</v>
      </c>
      <c r="AG11" t="s">
        <v>64</v>
      </c>
      <c r="AH11" s="2">
        <v>525332.97054000001</v>
      </c>
      <c r="AI11" s="2">
        <v>619541.67566800001</v>
      </c>
      <c r="AJ11" s="2">
        <v>743786.62251899997</v>
      </c>
      <c r="AK11" s="2">
        <v>956942.83625699999</v>
      </c>
      <c r="AL11" s="2">
        <v>1415600</v>
      </c>
      <c r="AM11" s="2">
        <v>2168500</v>
      </c>
      <c r="AN11" s="2">
        <v>3334300</v>
      </c>
      <c r="AO11" s="2">
        <v>4950100</v>
      </c>
      <c r="AP11" s="2">
        <v>7529100</v>
      </c>
      <c r="AQ11" s="2">
        <v>11063000</v>
      </c>
      <c r="AR11" s="2">
        <v>14493000</v>
      </c>
      <c r="AS11" s="2">
        <v>16541000</v>
      </c>
      <c r="AT11" s="2">
        <v>17374000</v>
      </c>
      <c r="AU11" s="2">
        <v>17770000</v>
      </c>
      <c r="AV11" s="2">
        <v>18059000</v>
      </c>
      <c r="AW11" s="2">
        <v>18292000</v>
      </c>
      <c r="AX11" s="2">
        <v>18468000</v>
      </c>
      <c r="AY11" s="2">
        <v>18593000</v>
      </c>
      <c r="AZ11" s="2">
        <v>18682000</v>
      </c>
      <c r="BA11" s="2">
        <v>18766000</v>
      </c>
      <c r="BB11" s="2">
        <v>18835000</v>
      </c>
      <c r="BC11" s="2">
        <v>18889000</v>
      </c>
      <c r="BD11" s="2">
        <v>18954000</v>
      </c>
      <c r="BE11" s="2">
        <v>19000000</v>
      </c>
      <c r="BF11" s="2">
        <v>19329000</v>
      </c>
    </row>
    <row r="12" spans="1:58" x14ac:dyDescent="0.35">
      <c r="D12" t="s">
        <v>6</v>
      </c>
      <c r="E12" t="s">
        <v>63</v>
      </c>
      <c r="F12" s="55">
        <f>((AH12*179)/$AE$12)/1000</f>
        <v>211.26918107188735</v>
      </c>
      <c r="G12" s="55">
        <f t="shared" ref="G12:AD12" si="6">((AI12*179)/$AE$12)/1000</f>
        <v>231.41289597079577</v>
      </c>
      <c r="H12" s="55">
        <f t="shared" si="6"/>
        <v>265.67983663107043</v>
      </c>
      <c r="I12" s="55">
        <f t="shared" si="6"/>
        <v>340.79330985915493</v>
      </c>
      <c r="J12" s="55">
        <f t="shared" si="6"/>
        <v>436.81672535211266</v>
      </c>
      <c r="K12" s="55">
        <f t="shared" si="6"/>
        <v>567.12746478873237</v>
      </c>
      <c r="L12" s="55">
        <f t="shared" si="6"/>
        <v>851.32147887323947</v>
      </c>
      <c r="M12" s="55">
        <f t="shared" si="6"/>
        <v>1268.1897887323944</v>
      </c>
      <c r="N12" s="55">
        <f t="shared" si="6"/>
        <v>1909.2492957746479</v>
      </c>
      <c r="O12" s="55">
        <f t="shared" si="6"/>
        <v>2739.8345070422533</v>
      </c>
      <c r="P12" s="55">
        <f t="shared" si="6"/>
        <v>3439.4471830985913</v>
      </c>
      <c r="Q12" s="55">
        <f t="shared" si="6"/>
        <v>3865.2024647887324</v>
      </c>
      <c r="R12" s="55">
        <f t="shared" si="6"/>
        <v>4067.5228873239435</v>
      </c>
      <c r="S12" s="55">
        <f t="shared" si="6"/>
        <v>4159.859154929577</v>
      </c>
      <c r="T12" s="55">
        <f t="shared" si="6"/>
        <v>4229.1901408450703</v>
      </c>
      <c r="U12" s="55">
        <f t="shared" si="6"/>
        <v>4287.8063380281692</v>
      </c>
      <c r="V12" s="55">
        <f t="shared" si="6"/>
        <v>4330.3503521126759</v>
      </c>
      <c r="W12" s="55">
        <f t="shared" si="6"/>
        <v>4367.2218309859154</v>
      </c>
      <c r="X12" s="55">
        <f t="shared" si="6"/>
        <v>4394.9542253521131</v>
      </c>
      <c r="Y12" s="55">
        <f t="shared" si="6"/>
        <v>4417.3292253521131</v>
      </c>
      <c r="Z12" s="55">
        <f t="shared" si="6"/>
        <v>4431.8257042253517</v>
      </c>
      <c r="AA12" s="55">
        <f t="shared" si="6"/>
        <v>4448.2130281690143</v>
      </c>
      <c r="AB12" s="55">
        <f t="shared" si="6"/>
        <v>4462.7095070422538</v>
      </c>
      <c r="AC12" s="55">
        <f t="shared" si="6"/>
        <v>4476.890845070423</v>
      </c>
      <c r="AD12" s="55">
        <f t="shared" si="6"/>
        <v>4582.1478873239439</v>
      </c>
      <c r="AE12">
        <v>568</v>
      </c>
      <c r="AF12" t="s">
        <v>6</v>
      </c>
      <c r="AG12" t="s">
        <v>63</v>
      </c>
      <c r="AH12" s="2">
        <v>670396.06060800003</v>
      </c>
      <c r="AI12" s="2">
        <v>734315.78162799997</v>
      </c>
      <c r="AJ12" s="2">
        <v>843051.10171199997</v>
      </c>
      <c r="AK12" s="2">
        <v>1081400</v>
      </c>
      <c r="AL12" s="2">
        <v>1386100</v>
      </c>
      <c r="AM12" s="2">
        <v>1799600</v>
      </c>
      <c r="AN12" s="2">
        <v>2701400</v>
      </c>
      <c r="AO12" s="2">
        <v>4024200</v>
      </c>
      <c r="AP12" s="2">
        <v>6058400</v>
      </c>
      <c r="AQ12" s="2">
        <v>8694000</v>
      </c>
      <c r="AR12" s="2">
        <v>10914000</v>
      </c>
      <c r="AS12" s="2">
        <v>12265000</v>
      </c>
      <c r="AT12" s="2">
        <v>12907000</v>
      </c>
      <c r="AU12" s="2">
        <v>13200000</v>
      </c>
      <c r="AV12" s="2">
        <v>13420000</v>
      </c>
      <c r="AW12" s="2">
        <v>13606000</v>
      </c>
      <c r="AX12" s="2">
        <v>13741000</v>
      </c>
      <c r="AY12" s="2">
        <v>13858000</v>
      </c>
      <c r="AZ12" s="2">
        <v>13946000</v>
      </c>
      <c r="BA12" s="2">
        <v>14017000</v>
      </c>
      <c r="BB12" s="2">
        <v>14063000</v>
      </c>
      <c r="BC12" s="2">
        <v>14115000</v>
      </c>
      <c r="BD12" s="2">
        <v>14161000</v>
      </c>
      <c r="BE12" s="2">
        <v>14206000</v>
      </c>
      <c r="BF12" s="2">
        <v>14540000</v>
      </c>
    </row>
    <row r="13" spans="1:58" x14ac:dyDescent="0.35">
      <c r="D13" t="s">
        <v>7</v>
      </c>
      <c r="E13" t="s">
        <v>65</v>
      </c>
      <c r="F13" s="55">
        <f>((AH13*179)/$AE$13)/1000</f>
        <v>737.1572621035059</v>
      </c>
      <c r="G13" s="55">
        <f t="shared" ref="G13:AD13" si="7">((AI13*179)/$AE$13)/1000</f>
        <v>798.83606010016695</v>
      </c>
      <c r="H13" s="55">
        <f t="shared" si="7"/>
        <v>858.12420701168617</v>
      </c>
      <c r="I13" s="55">
        <f t="shared" si="7"/>
        <v>937.79265442404017</v>
      </c>
      <c r="J13" s="55">
        <f t="shared" si="7"/>
        <v>1025.4100166944909</v>
      </c>
      <c r="K13" s="55">
        <f t="shared" si="7"/>
        <v>1133.7961602671119</v>
      </c>
      <c r="L13" s="55">
        <f t="shared" si="7"/>
        <v>1347.5502504173621</v>
      </c>
      <c r="M13" s="55">
        <f t="shared" si="7"/>
        <v>1633.262938230384</v>
      </c>
      <c r="N13" s="55">
        <f t="shared" si="7"/>
        <v>2049.6247078464107</v>
      </c>
      <c r="O13" s="55">
        <f t="shared" si="7"/>
        <v>2581.7238731218699</v>
      </c>
      <c r="P13" s="55">
        <f t="shared" si="7"/>
        <v>3051.0684474123541</v>
      </c>
      <c r="Q13" s="55">
        <f t="shared" si="7"/>
        <v>3340.0383973288817</v>
      </c>
      <c r="R13" s="55">
        <f t="shared" si="7"/>
        <v>3468.8347245409013</v>
      </c>
      <c r="S13" s="55">
        <f t="shared" si="7"/>
        <v>3528.8998330550921</v>
      </c>
      <c r="T13" s="55">
        <f t="shared" si="7"/>
        <v>3583.2871452420704</v>
      </c>
      <c r="U13" s="55">
        <f t="shared" si="7"/>
        <v>3624.8247078464105</v>
      </c>
      <c r="V13" s="55">
        <f t="shared" si="7"/>
        <v>3659.4891485809685</v>
      </c>
      <c r="W13" s="55">
        <f t="shared" si="7"/>
        <v>3685.1886477462435</v>
      </c>
      <c r="X13" s="55">
        <f t="shared" si="7"/>
        <v>3711.1869782971617</v>
      </c>
      <c r="Y13" s="55">
        <f t="shared" si="7"/>
        <v>3729.4156928213692</v>
      </c>
      <c r="Z13" s="55">
        <f t="shared" si="7"/>
        <v>3745.8514190317196</v>
      </c>
      <c r="AA13" s="55">
        <f t="shared" si="7"/>
        <v>3762.2871452420704</v>
      </c>
      <c r="AB13" s="55">
        <f t="shared" si="7"/>
        <v>3776.6310517529218</v>
      </c>
      <c r="AC13" s="55">
        <f t="shared" si="7"/>
        <v>3787.3889816360597</v>
      </c>
      <c r="AD13" s="55">
        <f t="shared" si="7"/>
        <v>3896.7612687813021</v>
      </c>
      <c r="AE13">
        <v>599</v>
      </c>
      <c r="AF13" t="s">
        <v>7</v>
      </c>
      <c r="AG13" t="s">
        <v>65</v>
      </c>
      <c r="AH13" s="2">
        <v>2466800</v>
      </c>
      <c r="AI13" s="2">
        <v>2673200</v>
      </c>
      <c r="AJ13" s="2">
        <v>2871600</v>
      </c>
      <c r="AK13" s="2">
        <v>3138200</v>
      </c>
      <c r="AL13" s="2">
        <v>3431400</v>
      </c>
      <c r="AM13" s="2">
        <v>3794100</v>
      </c>
      <c r="AN13" s="2">
        <v>4509400</v>
      </c>
      <c r="AO13" s="2">
        <v>5465500</v>
      </c>
      <c r="AP13" s="2">
        <v>6858800</v>
      </c>
      <c r="AQ13" s="2">
        <v>8639400</v>
      </c>
      <c r="AR13" s="2">
        <v>10210000</v>
      </c>
      <c r="AS13" s="2">
        <v>11177000</v>
      </c>
      <c r="AT13" s="2">
        <v>11608000</v>
      </c>
      <c r="AU13" s="2">
        <v>11809000</v>
      </c>
      <c r="AV13" s="2">
        <v>11991000</v>
      </c>
      <c r="AW13" s="2">
        <v>12130000</v>
      </c>
      <c r="AX13" s="2">
        <v>12246000</v>
      </c>
      <c r="AY13" s="2">
        <v>12332000</v>
      </c>
      <c r="AZ13" s="2">
        <v>12419000</v>
      </c>
      <c r="BA13" s="2">
        <v>12480000</v>
      </c>
      <c r="BB13" s="2">
        <v>12535000</v>
      </c>
      <c r="BC13" s="2">
        <v>12590000</v>
      </c>
      <c r="BD13" s="2">
        <v>12638000</v>
      </c>
      <c r="BE13" s="2">
        <v>12674000</v>
      </c>
      <c r="BF13" s="2">
        <v>13040000</v>
      </c>
    </row>
    <row r="14" spans="1:58" ht="14.5" customHeight="1" x14ac:dyDescent="0.35">
      <c r="A14" s="2">
        <v>6864800</v>
      </c>
      <c r="B14" s="2">
        <v>7159500</v>
      </c>
      <c r="D14" s="131" t="s">
        <v>103</v>
      </c>
      <c r="E14" s="131"/>
      <c r="F14" s="131"/>
      <c r="G14" s="131"/>
      <c r="H14" s="131"/>
      <c r="I14" s="131"/>
      <c r="J14" s="131"/>
      <c r="K14" s="131"/>
    </row>
    <row r="15" spans="1:58" ht="14.5" customHeight="1" x14ac:dyDescent="0.35">
      <c r="A15" s="2">
        <v>10101000</v>
      </c>
      <c r="B15" s="2">
        <v>10625000</v>
      </c>
      <c r="D15" s="131"/>
      <c r="E15" s="131"/>
      <c r="F15" s="131"/>
      <c r="G15" s="131"/>
      <c r="H15" s="131"/>
      <c r="I15" s="131"/>
      <c r="J15" s="131"/>
      <c r="K15" s="131"/>
    </row>
    <row r="16" spans="1:58" ht="14.5" customHeight="1" x14ac:dyDescent="0.35">
      <c r="A16" s="2">
        <v>10374000</v>
      </c>
      <c r="B16" s="2">
        <v>10956000</v>
      </c>
      <c r="D16" s="3" t="s">
        <v>66</v>
      </c>
      <c r="E16" s="3" t="s">
        <v>67</v>
      </c>
      <c r="F16" s="3" t="s">
        <v>68</v>
      </c>
      <c r="G16" s="3" t="s">
        <v>69</v>
      </c>
      <c r="H16" s="3" t="s">
        <v>70</v>
      </c>
      <c r="I16" s="3" t="s">
        <v>71</v>
      </c>
      <c r="J16" s="3" t="s">
        <v>72</v>
      </c>
      <c r="K16" s="3" t="s">
        <v>73</v>
      </c>
      <c r="L16" s="3" t="s">
        <v>74</v>
      </c>
      <c r="M16" s="3" t="s">
        <v>75</v>
      </c>
      <c r="N16" s="3" t="s">
        <v>76</v>
      </c>
      <c r="O16" s="3" t="s">
        <v>77</v>
      </c>
      <c r="P16" s="3" t="s">
        <v>78</v>
      </c>
      <c r="Q16" s="3" t="s">
        <v>79</v>
      </c>
      <c r="R16" s="3" t="s">
        <v>80</v>
      </c>
      <c r="S16" s="3" t="s">
        <v>81</v>
      </c>
      <c r="T16" s="3" t="s">
        <v>82</v>
      </c>
      <c r="U16" s="3" t="s">
        <v>83</v>
      </c>
      <c r="V16" s="3" t="s">
        <v>84</v>
      </c>
      <c r="W16" s="3" t="s">
        <v>85</v>
      </c>
      <c r="X16" s="3" t="s">
        <v>86</v>
      </c>
      <c r="Y16" s="3" t="s">
        <v>87</v>
      </c>
      <c r="Z16" s="3" t="s">
        <v>88</v>
      </c>
      <c r="AA16" s="3" t="s">
        <v>89</v>
      </c>
      <c r="AB16" s="3" t="s">
        <v>90</v>
      </c>
      <c r="AC16" s="3" t="s">
        <v>91</v>
      </c>
      <c r="AE16" s="3" t="s">
        <v>134</v>
      </c>
      <c r="AF16" s="3" t="s">
        <v>66</v>
      </c>
      <c r="AG16" s="3" t="s">
        <v>129</v>
      </c>
      <c r="AH16" s="3" t="s">
        <v>68</v>
      </c>
      <c r="AI16" s="3" t="s">
        <v>69</v>
      </c>
      <c r="AJ16" s="3" t="s">
        <v>70</v>
      </c>
      <c r="AK16" s="3" t="s">
        <v>71</v>
      </c>
      <c r="AL16" s="3" t="s">
        <v>72</v>
      </c>
      <c r="AM16" s="3" t="s">
        <v>73</v>
      </c>
      <c r="AN16" s="3" t="s">
        <v>74</v>
      </c>
      <c r="AO16" s="3" t="s">
        <v>75</v>
      </c>
      <c r="AP16" s="3" t="s">
        <v>76</v>
      </c>
      <c r="AQ16" s="3" t="s">
        <v>77</v>
      </c>
      <c r="AR16" s="3" t="s">
        <v>78</v>
      </c>
      <c r="AS16" s="3" t="s">
        <v>79</v>
      </c>
      <c r="AT16" s="3" t="s">
        <v>80</v>
      </c>
      <c r="AU16" s="3" t="s">
        <v>81</v>
      </c>
      <c r="AV16" s="3" t="s">
        <v>82</v>
      </c>
      <c r="AW16" s="3" t="s">
        <v>83</v>
      </c>
      <c r="AX16" s="3" t="s">
        <v>84</v>
      </c>
      <c r="AY16" s="3" t="s">
        <v>85</v>
      </c>
      <c r="AZ16" s="3" t="s">
        <v>86</v>
      </c>
      <c r="BA16" s="3" t="s">
        <v>87</v>
      </c>
      <c r="BB16" s="3" t="s">
        <v>88</v>
      </c>
      <c r="BC16" s="3" t="s">
        <v>89</v>
      </c>
      <c r="BD16" s="3" t="s">
        <v>90</v>
      </c>
      <c r="BE16" s="3" t="s">
        <v>91</v>
      </c>
    </row>
    <row r="17" spans="1:57" ht="14.5" customHeight="1" thickBot="1" x14ac:dyDescent="0.4">
      <c r="A17" s="2">
        <v>16419000</v>
      </c>
      <c r="B17" s="2">
        <v>16910000</v>
      </c>
      <c r="D17" t="s">
        <v>0</v>
      </c>
      <c r="E17" t="s">
        <v>58</v>
      </c>
      <c r="F17" s="54">
        <v>28.873221999999998</v>
      </c>
      <c r="G17" s="54">
        <v>31.690118999999999</v>
      </c>
      <c r="H17" s="54">
        <v>35.387303000000003</v>
      </c>
      <c r="I17" s="54">
        <v>37.852091000000001</v>
      </c>
      <c r="J17" s="54">
        <v>41.19</v>
      </c>
      <c r="K17" s="54">
        <v>44.542234000000001</v>
      </c>
      <c r="L17" s="54">
        <v>48.239420000000003</v>
      </c>
      <c r="M17" s="54">
        <v>51.936604000000003</v>
      </c>
      <c r="N17" s="54">
        <v>56.690125000000002</v>
      </c>
      <c r="O17" s="54">
        <v>62.323931000000002</v>
      </c>
      <c r="P17" s="54">
        <v>67.253510000000006</v>
      </c>
      <c r="Q17" s="54">
        <v>69.542242000000002</v>
      </c>
      <c r="R17" s="54">
        <v>71.830976000000007</v>
      </c>
      <c r="S17" s="54">
        <v>73.591539999999995</v>
      </c>
      <c r="T17" s="54">
        <v>76.232386000000005</v>
      </c>
      <c r="U17" s="54">
        <v>79.225345000000004</v>
      </c>
      <c r="V17" s="54">
        <v>83.274643999999995</v>
      </c>
      <c r="W17" s="54">
        <v>85.563376000000005</v>
      </c>
      <c r="X17" s="54">
        <v>89.788728000000006</v>
      </c>
      <c r="Y17" s="54">
        <v>89.788730000000001</v>
      </c>
      <c r="Z17" s="54">
        <v>91.725348999999994</v>
      </c>
      <c r="AA17" s="54">
        <v>92.429574000000002</v>
      </c>
      <c r="AB17" s="54">
        <v>92.429574000000002</v>
      </c>
      <c r="AC17" s="54">
        <v>92.605631000000002</v>
      </c>
      <c r="AE17" s="104">
        <v>2256.2508802816901</v>
      </c>
      <c r="AF17" t="s">
        <v>0</v>
      </c>
      <c r="AG17" s="102" t="s">
        <v>132</v>
      </c>
      <c r="AH17" s="96">
        <f t="shared" ref="AH17:AQ24" si="8">F6/$AE17</f>
        <v>0.51264753125218243</v>
      </c>
      <c r="AI17" s="96">
        <f t="shared" si="8"/>
        <v>0.56984426286751877</v>
      </c>
      <c r="AJ17" s="96">
        <f t="shared" si="8"/>
        <v>0.61845100914868356</v>
      </c>
      <c r="AK17" s="96">
        <f t="shared" si="8"/>
        <v>0.66061875829317684</v>
      </c>
      <c r="AL17" s="96">
        <f t="shared" si="8"/>
        <v>0.69682240379914806</v>
      </c>
      <c r="AM17" s="96">
        <f t="shared" si="8"/>
        <v>0.73153153153153161</v>
      </c>
      <c r="AN17" s="96">
        <f t="shared" si="8"/>
        <v>0.76291640477686984</v>
      </c>
      <c r="AO17" s="96">
        <f t="shared" si="8"/>
        <v>0.79333752357008169</v>
      </c>
      <c r="AP17" s="96">
        <f t="shared" si="8"/>
        <v>0.82261331098540402</v>
      </c>
      <c r="AQ17" s="96">
        <f t="shared" si="8"/>
        <v>0.84782456875480128</v>
      </c>
      <c r="AR17" s="96">
        <f t="shared" ref="AR17:BA24" si="9">P6/$AE17</f>
        <v>0.86371953348697539</v>
      </c>
      <c r="AS17" s="96">
        <f t="shared" si="9"/>
        <v>0.87482366087017249</v>
      </c>
      <c r="AT17" s="96">
        <f t="shared" si="9"/>
        <v>0.88338571129268806</v>
      </c>
      <c r="AU17" s="96">
        <f t="shared" si="9"/>
        <v>0.89137509602625886</v>
      </c>
      <c r="AV17" s="96">
        <f t="shared" si="9"/>
        <v>0.90014665828619311</v>
      </c>
      <c r="AW17" s="96">
        <f t="shared" si="9"/>
        <v>0.90775892171241013</v>
      </c>
      <c r="AX17" s="96">
        <f t="shared" si="9"/>
        <v>0.91507786856624063</v>
      </c>
      <c r="AY17" s="96">
        <f t="shared" si="9"/>
        <v>0.92322089531391871</v>
      </c>
      <c r="AZ17" s="96">
        <f t="shared" si="9"/>
        <v>0.9301627208603952</v>
      </c>
      <c r="BA17" s="96">
        <f t="shared" si="9"/>
        <v>0.93703470912773223</v>
      </c>
      <c r="BB17" s="96">
        <f t="shared" ref="BB17:BE24" si="10">Z6/$AE17</f>
        <v>0.94336196661778071</v>
      </c>
      <c r="BC17" s="96">
        <f t="shared" si="10"/>
        <v>0.94927020043299115</v>
      </c>
      <c r="BD17" s="96">
        <f t="shared" si="10"/>
        <v>0.95442419163349401</v>
      </c>
      <c r="BE17" s="96">
        <f t="shared" si="10"/>
        <v>0.95868426566100984</v>
      </c>
    </row>
    <row r="18" spans="1:57" ht="14.5" customHeight="1" thickTop="1" thickBot="1" x14ac:dyDescent="0.4">
      <c r="A18" s="2">
        <v>17806000</v>
      </c>
      <c r="B18" s="2">
        <v>18059000</v>
      </c>
      <c r="D18" t="s">
        <v>1</v>
      </c>
      <c r="E18" t="s">
        <v>59</v>
      </c>
      <c r="F18" s="54">
        <v>46.911509000000002</v>
      </c>
      <c r="G18" s="54">
        <v>53.255420999999998</v>
      </c>
      <c r="H18" s="54">
        <v>60.767949999999999</v>
      </c>
      <c r="I18" s="54">
        <v>67.779639000000003</v>
      </c>
      <c r="J18" s="54">
        <v>75.290000000000006</v>
      </c>
      <c r="K18" s="54">
        <v>84.974963000000002</v>
      </c>
      <c r="L18" s="54">
        <v>90.818034999999995</v>
      </c>
      <c r="M18" s="54">
        <v>94.657763000000003</v>
      </c>
      <c r="N18" s="54">
        <v>97.662773000000001</v>
      </c>
      <c r="O18" s="54">
        <v>98.497495999999998</v>
      </c>
      <c r="P18" s="54">
        <v>99.165274999999994</v>
      </c>
      <c r="Q18" s="54">
        <v>99.165274999999994</v>
      </c>
      <c r="R18" s="54">
        <v>99.332220000000007</v>
      </c>
      <c r="S18" s="54">
        <v>99.499163999999993</v>
      </c>
      <c r="T18" s="54">
        <v>99.499163999999993</v>
      </c>
      <c r="U18" s="54">
        <v>99.666110000000003</v>
      </c>
      <c r="V18" s="54">
        <v>99.833055000000002</v>
      </c>
      <c r="W18" s="54">
        <v>99.833055000000002</v>
      </c>
      <c r="X18" s="54">
        <v>99.833055000000002</v>
      </c>
      <c r="Y18" s="54">
        <v>99.833055000000002</v>
      </c>
      <c r="Z18" s="54">
        <v>100</v>
      </c>
      <c r="AA18" s="54">
        <v>100</v>
      </c>
      <c r="AB18" s="54">
        <v>100</v>
      </c>
      <c r="AC18" s="54">
        <v>100</v>
      </c>
      <c r="AE18" s="104">
        <v>3175.08347245409</v>
      </c>
      <c r="AF18" t="s">
        <v>1</v>
      </c>
      <c r="AG18" s="103" t="s">
        <v>131</v>
      </c>
      <c r="AH18" s="96">
        <f t="shared" si="8"/>
        <v>0.55752470588235292</v>
      </c>
      <c r="AI18" s="96">
        <f t="shared" si="8"/>
        <v>0.60507294117647059</v>
      </c>
      <c r="AJ18" s="96">
        <f t="shared" si="8"/>
        <v>0.64803764705882361</v>
      </c>
      <c r="AK18" s="96">
        <f t="shared" si="8"/>
        <v>0.69196235294117647</v>
      </c>
      <c r="AL18" s="96">
        <f t="shared" si="8"/>
        <v>0.72809411764705878</v>
      </c>
      <c r="AM18" s="96">
        <f t="shared" si="8"/>
        <v>0.76112000000000002</v>
      </c>
      <c r="AN18" s="96">
        <f t="shared" si="8"/>
        <v>0.79363764705882345</v>
      </c>
      <c r="AO18" s="96">
        <f t="shared" si="8"/>
        <v>0.82107294117647045</v>
      </c>
      <c r="AP18" s="96">
        <f t="shared" si="8"/>
        <v>0.84537411764705883</v>
      </c>
      <c r="AQ18" s="96">
        <f t="shared" si="8"/>
        <v>0.86496941176470588</v>
      </c>
      <c r="AR18" s="96">
        <f t="shared" si="9"/>
        <v>0.87978352941176474</v>
      </c>
      <c r="AS18" s="96">
        <f t="shared" si="9"/>
        <v>0.88987294117647053</v>
      </c>
      <c r="AT18" s="96">
        <f t="shared" si="9"/>
        <v>0.89563294117647052</v>
      </c>
      <c r="AU18" s="96">
        <f t="shared" si="9"/>
        <v>0.90062117647058815</v>
      </c>
      <c r="AV18" s="96">
        <f t="shared" si="9"/>
        <v>0.90611764705882358</v>
      </c>
      <c r="AW18" s="96">
        <f t="shared" si="9"/>
        <v>0.91141647058823538</v>
      </c>
      <c r="AX18" s="96">
        <f t="shared" si="9"/>
        <v>0.91736470588235297</v>
      </c>
      <c r="AY18" s="96">
        <f t="shared" si="9"/>
        <v>0.92293647058823536</v>
      </c>
      <c r="AZ18" s="96">
        <f t="shared" si="9"/>
        <v>0.92817882352941194</v>
      </c>
      <c r="BA18" s="96">
        <f t="shared" si="9"/>
        <v>0.93265882352941176</v>
      </c>
      <c r="BB18" s="96">
        <f t="shared" si="10"/>
        <v>0.93788235294117639</v>
      </c>
      <c r="BC18" s="96">
        <f t="shared" si="10"/>
        <v>0.9424941176470587</v>
      </c>
      <c r="BD18" s="96">
        <f t="shared" si="10"/>
        <v>0.94701176470588244</v>
      </c>
      <c r="BE18" s="96">
        <f t="shared" si="10"/>
        <v>0.95077647058823533</v>
      </c>
    </row>
    <row r="19" spans="1:57" ht="14.5" customHeight="1" thickTop="1" thickBot="1" x14ac:dyDescent="0.4">
      <c r="A19" s="2">
        <v>19007000</v>
      </c>
      <c r="B19" s="2">
        <v>19329000</v>
      </c>
      <c r="D19" t="s">
        <v>2</v>
      </c>
      <c r="E19" t="s">
        <v>60</v>
      </c>
      <c r="F19" s="54">
        <v>26.584500999999999</v>
      </c>
      <c r="G19" s="54">
        <v>29.929570999999999</v>
      </c>
      <c r="H19" s="54">
        <v>32.394361000000004</v>
      </c>
      <c r="I19" s="54">
        <v>35.563377000000003</v>
      </c>
      <c r="J19" s="54">
        <v>38.9</v>
      </c>
      <c r="K19" s="54">
        <v>42.429580999999999</v>
      </c>
      <c r="L19" s="54">
        <v>46.830992999999999</v>
      </c>
      <c r="M19" s="54">
        <v>51.056350000000002</v>
      </c>
      <c r="N19" s="54">
        <v>57.746496999999998</v>
      </c>
      <c r="O19" s="54">
        <v>66.021152000000001</v>
      </c>
      <c r="P19" s="54">
        <v>73.063410000000005</v>
      </c>
      <c r="Q19" s="54">
        <v>82.922571000000005</v>
      </c>
      <c r="R19" s="54">
        <v>88.908471000000006</v>
      </c>
      <c r="S19" s="54">
        <v>91.725364999999996</v>
      </c>
      <c r="T19" s="54">
        <v>92.957757000000001</v>
      </c>
      <c r="U19" s="54">
        <v>94.542261999999994</v>
      </c>
      <c r="V19" s="54">
        <v>94.718320000000006</v>
      </c>
      <c r="W19" s="54">
        <v>96.302824000000001</v>
      </c>
      <c r="X19" s="54">
        <v>96.654936000000006</v>
      </c>
      <c r="Y19" s="54">
        <v>97.183103000000003</v>
      </c>
      <c r="Z19" s="54">
        <v>97.183104</v>
      </c>
      <c r="AA19" s="54">
        <v>97.535218</v>
      </c>
      <c r="AB19" s="54">
        <v>98.591550999999995</v>
      </c>
      <c r="AC19" s="54">
        <v>98.591551999999993</v>
      </c>
      <c r="AE19" s="104">
        <v>3452.6830985915494</v>
      </c>
      <c r="AF19" t="s">
        <v>2</v>
      </c>
      <c r="AG19" s="102" t="s">
        <v>132</v>
      </c>
      <c r="AH19" s="96">
        <f t="shared" si="8"/>
        <v>0.45345929171230381</v>
      </c>
      <c r="AI19" s="96">
        <f t="shared" si="8"/>
        <v>0.49524461482292803</v>
      </c>
      <c r="AJ19" s="96">
        <f t="shared" si="8"/>
        <v>0.54404892296458562</v>
      </c>
      <c r="AK19" s="96">
        <f t="shared" si="8"/>
        <v>0.59850310332238044</v>
      </c>
      <c r="AL19" s="96">
        <f t="shared" si="8"/>
        <v>0.64691493245710108</v>
      </c>
      <c r="AM19" s="96">
        <f t="shared" si="8"/>
        <v>0.68734027017159538</v>
      </c>
      <c r="AN19" s="96">
        <f t="shared" si="8"/>
        <v>0.73526834611171954</v>
      </c>
      <c r="AO19" s="96">
        <f t="shared" si="8"/>
        <v>0.77311975173420955</v>
      </c>
      <c r="AP19" s="96">
        <f t="shared" si="8"/>
        <v>0.80960204454180351</v>
      </c>
      <c r="AQ19" s="96">
        <f t="shared" si="8"/>
        <v>0.842907995618839</v>
      </c>
      <c r="AR19" s="96">
        <f t="shared" si="9"/>
        <v>0.86799014238773275</v>
      </c>
      <c r="AS19" s="96">
        <f t="shared" si="9"/>
        <v>0.88623585250091264</v>
      </c>
      <c r="AT19" s="96">
        <f t="shared" si="9"/>
        <v>0.8931909456005841</v>
      </c>
      <c r="AU19" s="96">
        <f t="shared" si="9"/>
        <v>0.89962577583059511</v>
      </c>
      <c r="AV19" s="96">
        <f t="shared" si="9"/>
        <v>0.90547645125958387</v>
      </c>
      <c r="AW19" s="96">
        <f t="shared" si="9"/>
        <v>0.91084337349397593</v>
      </c>
      <c r="AX19" s="96">
        <f t="shared" si="9"/>
        <v>0.91684921504198613</v>
      </c>
      <c r="AY19" s="96">
        <f t="shared" si="9"/>
        <v>0.92141292442497258</v>
      </c>
      <c r="AZ19" s="96">
        <f t="shared" si="9"/>
        <v>0.92615918218327853</v>
      </c>
      <c r="BA19" s="96">
        <f t="shared" si="9"/>
        <v>0.93181818181818177</v>
      </c>
      <c r="BB19" s="96">
        <f t="shared" si="10"/>
        <v>0.93619934282584882</v>
      </c>
      <c r="BC19" s="96">
        <f t="shared" si="10"/>
        <v>0.93985031033223798</v>
      </c>
      <c r="BD19" s="96">
        <f t="shared" si="10"/>
        <v>0.9434100036509675</v>
      </c>
      <c r="BE19" s="96">
        <f t="shared" si="10"/>
        <v>0.94751734209565541</v>
      </c>
    </row>
    <row r="20" spans="1:57" ht="14.5" customHeight="1" thickTop="1" thickBot="1" x14ac:dyDescent="0.4">
      <c r="A20" s="2">
        <v>14207000</v>
      </c>
      <c r="B20" s="2">
        <v>14540000</v>
      </c>
      <c r="D20" t="s">
        <v>3</v>
      </c>
      <c r="E20" t="s">
        <v>61</v>
      </c>
      <c r="F20" s="54">
        <v>7.67</v>
      </c>
      <c r="G20" s="54">
        <v>9.84</v>
      </c>
      <c r="H20" s="54">
        <v>10.68</v>
      </c>
      <c r="I20" s="54">
        <v>13.02</v>
      </c>
      <c r="J20" s="54">
        <v>16.190000000000001</v>
      </c>
      <c r="K20" s="54">
        <v>20.534223000000001</v>
      </c>
      <c r="L20" s="54">
        <v>27.545909000000002</v>
      </c>
      <c r="M20" s="54">
        <v>37.562601000000001</v>
      </c>
      <c r="N20" s="54">
        <v>53.923203999999998</v>
      </c>
      <c r="O20" s="54">
        <v>76.794668000000001</v>
      </c>
      <c r="P20" s="54">
        <v>96.661105000000006</v>
      </c>
      <c r="Q20" s="54">
        <v>100</v>
      </c>
      <c r="R20" s="54">
        <v>100</v>
      </c>
      <c r="S20" s="54">
        <v>100</v>
      </c>
      <c r="T20" s="54">
        <v>100</v>
      </c>
      <c r="U20" s="54">
        <v>100</v>
      </c>
      <c r="V20" s="54">
        <v>100</v>
      </c>
      <c r="W20" s="54">
        <v>100</v>
      </c>
      <c r="X20" s="54">
        <v>100</v>
      </c>
      <c r="Y20" s="54">
        <v>100</v>
      </c>
      <c r="Z20" s="54">
        <v>100</v>
      </c>
      <c r="AA20" s="54">
        <v>100</v>
      </c>
      <c r="AB20" s="54">
        <v>100</v>
      </c>
      <c r="AC20" s="54">
        <v>100</v>
      </c>
      <c r="AE20" s="104">
        <v>5053.2387312186975</v>
      </c>
      <c r="AF20" t="s">
        <v>3</v>
      </c>
      <c r="AG20" s="103" t="s">
        <v>131</v>
      </c>
      <c r="AH20" s="96">
        <f t="shared" si="8"/>
        <v>0.16392667060910704</v>
      </c>
      <c r="AI20" s="96">
        <f t="shared" si="8"/>
        <v>0.18034890597279718</v>
      </c>
      <c r="AJ20" s="96">
        <f t="shared" si="8"/>
        <v>0.20169130691898288</v>
      </c>
      <c r="AK20" s="96">
        <f t="shared" si="8"/>
        <v>0.22852749852158491</v>
      </c>
      <c r="AL20" s="96">
        <f t="shared" si="8"/>
        <v>0.26282081608515673</v>
      </c>
      <c r="AM20" s="96">
        <f t="shared" si="8"/>
        <v>0.30531638083973978</v>
      </c>
      <c r="AN20" s="96">
        <f t="shared" si="8"/>
        <v>0.36458308693081021</v>
      </c>
      <c r="AO20" s="96">
        <f t="shared" si="8"/>
        <v>0.43279716144293318</v>
      </c>
      <c r="AP20" s="96">
        <f t="shared" si="8"/>
        <v>0.52820224719101128</v>
      </c>
      <c r="AQ20" s="96">
        <f t="shared" si="8"/>
        <v>0.66008279124778235</v>
      </c>
      <c r="AR20" s="96">
        <f t="shared" si="9"/>
        <v>0.79639266706091072</v>
      </c>
      <c r="AS20" s="96">
        <f t="shared" si="9"/>
        <v>0.87764636309875821</v>
      </c>
      <c r="AT20" s="96">
        <f t="shared" si="9"/>
        <v>0.90331164991129509</v>
      </c>
      <c r="AU20" s="96">
        <f t="shared" si="9"/>
        <v>0.91679479597871083</v>
      </c>
      <c r="AV20" s="96">
        <f t="shared" si="9"/>
        <v>0.92850384387936147</v>
      </c>
      <c r="AW20" s="96">
        <f t="shared" si="9"/>
        <v>0.93826138379657009</v>
      </c>
      <c r="AX20" s="96">
        <f t="shared" si="9"/>
        <v>0.94529863985807228</v>
      </c>
      <c r="AY20" s="96">
        <f t="shared" si="9"/>
        <v>0.95020697811945609</v>
      </c>
      <c r="AZ20" s="96">
        <f t="shared" si="9"/>
        <v>0.95458308693081018</v>
      </c>
      <c r="BA20" s="96">
        <f t="shared" si="9"/>
        <v>0.95795387344766425</v>
      </c>
      <c r="BB20" s="96">
        <f t="shared" si="10"/>
        <v>0.96162034299231225</v>
      </c>
      <c r="BC20" s="96">
        <f t="shared" si="10"/>
        <v>0.96522767593140157</v>
      </c>
      <c r="BD20" s="96">
        <f t="shared" si="10"/>
        <v>0.96782968657599067</v>
      </c>
      <c r="BE20" s="96">
        <f t="shared" si="10"/>
        <v>0.97096392667060905</v>
      </c>
    </row>
    <row r="21" spans="1:57" ht="14.5" customHeight="1" thickTop="1" thickBot="1" x14ac:dyDescent="0.4">
      <c r="A21" s="2">
        <v>12675000</v>
      </c>
      <c r="B21" s="2">
        <v>13040000</v>
      </c>
      <c r="D21" t="s">
        <v>4</v>
      </c>
      <c r="E21" t="s">
        <v>62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1.40845</v>
      </c>
      <c r="L21" s="54">
        <v>4.401408</v>
      </c>
      <c r="M21" s="54">
        <v>9.8591540000000002</v>
      </c>
      <c r="N21" s="54">
        <v>19.894365000000001</v>
      </c>
      <c r="O21" s="54">
        <v>31.866195999999999</v>
      </c>
      <c r="P21" s="54">
        <v>51.936619</v>
      </c>
      <c r="Q21" s="54">
        <v>94.190139000000002</v>
      </c>
      <c r="R21" s="54">
        <v>100</v>
      </c>
      <c r="S21" s="54">
        <v>100</v>
      </c>
      <c r="T21" s="54">
        <v>100</v>
      </c>
      <c r="U21" s="54">
        <v>100</v>
      </c>
      <c r="V21" s="54">
        <v>100</v>
      </c>
      <c r="W21" s="54">
        <v>100</v>
      </c>
      <c r="X21" s="54">
        <v>100</v>
      </c>
      <c r="Y21" s="54">
        <v>100</v>
      </c>
      <c r="Z21" s="54">
        <v>100</v>
      </c>
      <c r="AA21" s="54">
        <v>100</v>
      </c>
      <c r="AB21" s="54">
        <v>100</v>
      </c>
      <c r="AC21" s="54">
        <v>100</v>
      </c>
      <c r="AE21" s="104">
        <v>5691.1285211267605</v>
      </c>
      <c r="AF21" t="s">
        <v>4</v>
      </c>
      <c r="AG21" s="102" t="s">
        <v>132</v>
      </c>
      <c r="AH21" s="96">
        <f t="shared" si="8"/>
        <v>2.2464657671188881E-2</v>
      </c>
      <c r="AI21" s="96">
        <f t="shared" si="8"/>
        <v>2.3153806203998005E-2</v>
      </c>
      <c r="AJ21" s="96">
        <f t="shared" si="8"/>
        <v>2.6699088720748658E-2</v>
      </c>
      <c r="AK21" s="96">
        <f t="shared" si="8"/>
        <v>3.4782693573398311E-2</v>
      </c>
      <c r="AL21" s="96">
        <f t="shared" si="8"/>
        <v>5.8292264244974808E-2</v>
      </c>
      <c r="AM21" s="96">
        <f t="shared" si="8"/>
        <v>9.296749543164072E-2</v>
      </c>
      <c r="AN21" s="96">
        <f t="shared" si="8"/>
        <v>0.14476438340993411</v>
      </c>
      <c r="AO21" s="96">
        <f t="shared" si="8"/>
        <v>0.21712719419679938</v>
      </c>
      <c r="AP21" s="96">
        <f t="shared" si="8"/>
        <v>0.32871698322166232</v>
      </c>
      <c r="AQ21" s="96">
        <f t="shared" si="8"/>
        <v>0.51711611938645552</v>
      </c>
      <c r="AR21" s="96">
        <f t="shared" si="9"/>
        <v>0.74040644553962021</v>
      </c>
      <c r="AS21" s="96">
        <f t="shared" si="9"/>
        <v>0.86981560440777461</v>
      </c>
      <c r="AT21" s="96">
        <f t="shared" si="9"/>
        <v>0.91129076914557849</v>
      </c>
      <c r="AU21" s="96">
        <f t="shared" si="9"/>
        <v>0.93072706129907523</v>
      </c>
      <c r="AV21" s="96">
        <f t="shared" si="9"/>
        <v>0.94706240655628771</v>
      </c>
      <c r="AW21" s="96">
        <f t="shared" si="9"/>
        <v>0.95941082008970613</v>
      </c>
      <c r="AX21" s="96">
        <f t="shared" si="9"/>
        <v>0.96732930948557505</v>
      </c>
      <c r="AY21" s="96">
        <f t="shared" si="9"/>
        <v>0.97109474500249182</v>
      </c>
      <c r="AZ21" s="96">
        <f t="shared" si="9"/>
        <v>0.9738080735367407</v>
      </c>
      <c r="BA21" s="96">
        <f t="shared" si="9"/>
        <v>0.97657677612270888</v>
      </c>
      <c r="BB21" s="96">
        <f t="shared" si="10"/>
        <v>0.97929010465695787</v>
      </c>
      <c r="BC21" s="96">
        <f t="shared" si="10"/>
        <v>0.98172656293260974</v>
      </c>
      <c r="BD21" s="96">
        <f t="shared" si="10"/>
        <v>0.98372002879450682</v>
      </c>
      <c r="BE21" s="96">
        <f t="shared" si="10"/>
        <v>0.98477213577717482</v>
      </c>
    </row>
    <row r="22" spans="1:57" ht="14.5" customHeight="1" thickTop="1" thickBot="1" x14ac:dyDescent="0.4">
      <c r="D22" t="s">
        <v>5</v>
      </c>
      <c r="E22" t="s">
        <v>64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1.0016689999999999</v>
      </c>
      <c r="L22" s="54">
        <v>3.505843</v>
      </c>
      <c r="M22" s="54">
        <v>9.0150240000000004</v>
      </c>
      <c r="N22" s="54">
        <v>26.043403999999999</v>
      </c>
      <c r="O22" s="54">
        <v>52.253756000000003</v>
      </c>
      <c r="P22" s="54">
        <v>89.816360000000003</v>
      </c>
      <c r="Q22" s="54">
        <v>99.499165000000005</v>
      </c>
      <c r="R22" s="54">
        <v>100</v>
      </c>
      <c r="S22" s="54">
        <v>100</v>
      </c>
      <c r="T22" s="54">
        <v>100</v>
      </c>
      <c r="U22" s="54">
        <v>100</v>
      </c>
      <c r="V22" s="54">
        <v>100</v>
      </c>
      <c r="W22" s="54">
        <v>100</v>
      </c>
      <c r="X22" s="54">
        <v>100</v>
      </c>
      <c r="Y22" s="54">
        <v>100</v>
      </c>
      <c r="Z22" s="54">
        <v>100</v>
      </c>
      <c r="AA22" s="54">
        <v>100</v>
      </c>
      <c r="AB22" s="54">
        <v>100</v>
      </c>
      <c r="AC22" s="54">
        <v>100</v>
      </c>
      <c r="AE22" s="104">
        <v>5776.1118530884805</v>
      </c>
      <c r="AF22" t="s">
        <v>5</v>
      </c>
      <c r="AG22" s="103" t="s">
        <v>131</v>
      </c>
      <c r="AH22" s="96">
        <f t="shared" si="8"/>
        <v>2.7178486757721557E-2</v>
      </c>
      <c r="AI22" s="96">
        <f t="shared" si="8"/>
        <v>3.2052443254591549E-2</v>
      </c>
      <c r="AJ22" s="96">
        <f t="shared" si="8"/>
        <v>3.8480346759739249E-2</v>
      </c>
      <c r="AK22" s="96">
        <f t="shared" si="8"/>
        <v>4.9508139906720469E-2</v>
      </c>
      <c r="AL22" s="96">
        <f t="shared" si="8"/>
        <v>7.3237104868332556E-2</v>
      </c>
      <c r="AM22" s="96">
        <f t="shared" si="8"/>
        <v>0.1121889389000983</v>
      </c>
      <c r="AN22" s="96">
        <f t="shared" si="8"/>
        <v>0.1725024574473589</v>
      </c>
      <c r="AO22" s="96">
        <f t="shared" si="8"/>
        <v>0.25609705623674273</v>
      </c>
      <c r="AP22" s="96">
        <f t="shared" si="8"/>
        <v>0.38952351389104456</v>
      </c>
      <c r="AQ22" s="96">
        <f t="shared" si="8"/>
        <v>0.57235242381913187</v>
      </c>
      <c r="AR22" s="96">
        <f t="shared" si="9"/>
        <v>0.74980599099798229</v>
      </c>
      <c r="AS22" s="96">
        <f t="shared" si="9"/>
        <v>0.85576077396657868</v>
      </c>
      <c r="AT22" s="96">
        <f t="shared" si="9"/>
        <v>0.8988566402814423</v>
      </c>
      <c r="AU22" s="96">
        <f t="shared" si="9"/>
        <v>0.91934399089451091</v>
      </c>
      <c r="AV22" s="96">
        <f t="shared" si="9"/>
        <v>0.93429561798334115</v>
      </c>
      <c r="AW22" s="96">
        <f t="shared" si="9"/>
        <v>0.94635004397537392</v>
      </c>
      <c r="AX22" s="96">
        <f t="shared" si="9"/>
        <v>0.95545553313673759</v>
      </c>
      <c r="AY22" s="96">
        <f t="shared" si="9"/>
        <v>0.96192249987066081</v>
      </c>
      <c r="AZ22" s="96">
        <f t="shared" si="9"/>
        <v>0.96652698018521388</v>
      </c>
      <c r="BA22" s="96">
        <f t="shared" si="9"/>
        <v>0.97087278183041026</v>
      </c>
      <c r="BB22" s="96">
        <f t="shared" si="10"/>
        <v>0.97444254746753589</v>
      </c>
      <c r="BC22" s="96">
        <f t="shared" si="10"/>
        <v>0.97723627709659078</v>
      </c>
      <c r="BD22" s="96">
        <f t="shared" si="10"/>
        <v>0.98059909979823079</v>
      </c>
      <c r="BE22" s="96">
        <f t="shared" si="10"/>
        <v>0.98297894355631432</v>
      </c>
    </row>
    <row r="23" spans="1:57" ht="14.5" customHeight="1" thickTop="1" thickBot="1" x14ac:dyDescent="0.4">
      <c r="D23" t="s">
        <v>6</v>
      </c>
      <c r="E23" t="s">
        <v>63</v>
      </c>
      <c r="F23" s="54">
        <v>0</v>
      </c>
      <c r="G23" s="54">
        <v>0</v>
      </c>
      <c r="H23" s="54">
        <v>0</v>
      </c>
      <c r="I23" s="54">
        <v>0</v>
      </c>
      <c r="J23" s="54">
        <v>2.11</v>
      </c>
      <c r="K23" s="54">
        <v>4.7535210000000001</v>
      </c>
      <c r="L23" s="54">
        <v>9.6830970000000001</v>
      </c>
      <c r="M23" s="54">
        <v>14.788729999999999</v>
      </c>
      <c r="N23" s="54">
        <v>22.887322999999999</v>
      </c>
      <c r="O23" s="54">
        <v>33.274647000000002</v>
      </c>
      <c r="P23" s="54">
        <v>45.422531999999997</v>
      </c>
      <c r="Q23" s="54">
        <v>68.485913999999994</v>
      </c>
      <c r="R23" s="54">
        <v>93.485915000000006</v>
      </c>
      <c r="S23" s="54">
        <v>97.183098999999999</v>
      </c>
      <c r="T23" s="54">
        <v>98.239436999999995</v>
      </c>
      <c r="U23" s="54">
        <v>99.295775000000006</v>
      </c>
      <c r="V23" s="54">
        <v>99.647886999999997</v>
      </c>
      <c r="W23" s="54">
        <v>100</v>
      </c>
      <c r="X23" s="54">
        <v>100</v>
      </c>
      <c r="Y23" s="54">
        <v>100</v>
      </c>
      <c r="Z23" s="54">
        <v>99.823943999999997</v>
      </c>
      <c r="AA23" s="54">
        <v>100</v>
      </c>
      <c r="AB23" s="54">
        <v>100</v>
      </c>
      <c r="AC23" s="54">
        <v>100</v>
      </c>
      <c r="AE23" s="104">
        <v>4582.1478873239439</v>
      </c>
      <c r="AF23" t="s">
        <v>6</v>
      </c>
      <c r="AG23" s="102" t="s">
        <v>132</v>
      </c>
      <c r="AH23" s="96">
        <f t="shared" si="8"/>
        <v>4.6107019299037141E-2</v>
      </c>
      <c r="AI23" s="96">
        <f t="shared" si="8"/>
        <v>5.0503148667675378E-2</v>
      </c>
      <c r="AJ23" s="96">
        <f t="shared" si="8"/>
        <v>5.7981506307565336E-2</v>
      </c>
      <c r="AK23" s="96">
        <f t="shared" si="8"/>
        <v>7.4374140302613481E-2</v>
      </c>
      <c r="AL23" s="96">
        <f t="shared" si="8"/>
        <v>9.5330123796423652E-2</v>
      </c>
      <c r="AM23" s="96">
        <f t="shared" si="8"/>
        <v>0.12376891334250342</v>
      </c>
      <c r="AN23" s="96">
        <f t="shared" si="8"/>
        <v>0.18579092159559835</v>
      </c>
      <c r="AO23" s="96">
        <f t="shared" si="8"/>
        <v>0.27676753782668501</v>
      </c>
      <c r="AP23" s="96">
        <f t="shared" si="8"/>
        <v>0.41667125171939473</v>
      </c>
      <c r="AQ23" s="96">
        <f t="shared" si="8"/>
        <v>0.59793672627235206</v>
      </c>
      <c r="AR23" s="96">
        <f t="shared" si="9"/>
        <v>0.75061898211829425</v>
      </c>
      <c r="AS23" s="96">
        <f t="shared" si="9"/>
        <v>0.84353507565336994</v>
      </c>
      <c r="AT23" s="96">
        <f t="shared" si="9"/>
        <v>0.8876891334250343</v>
      </c>
      <c r="AU23" s="96">
        <f t="shared" si="9"/>
        <v>0.90784044016506171</v>
      </c>
      <c r="AV23" s="96">
        <f t="shared" si="9"/>
        <v>0.92297111416781286</v>
      </c>
      <c r="AW23" s="96">
        <f t="shared" si="9"/>
        <v>0.93576341127922968</v>
      </c>
      <c r="AX23" s="96">
        <f t="shared" si="9"/>
        <v>0.94504814305364504</v>
      </c>
      <c r="AY23" s="96">
        <f t="shared" si="9"/>
        <v>0.95309491059147178</v>
      </c>
      <c r="AZ23" s="96">
        <f t="shared" si="9"/>
        <v>0.95914718019257228</v>
      </c>
      <c r="BA23" s="96">
        <f t="shared" si="9"/>
        <v>0.96403026134800551</v>
      </c>
      <c r="BB23" s="96">
        <f t="shared" si="10"/>
        <v>0.9671939477303988</v>
      </c>
      <c r="BC23" s="96">
        <f t="shared" si="10"/>
        <v>0.97077028885832184</v>
      </c>
      <c r="BD23" s="96">
        <f t="shared" si="10"/>
        <v>0.97393397524071523</v>
      </c>
      <c r="BE23" s="96">
        <f t="shared" si="10"/>
        <v>0.97702888583218717</v>
      </c>
    </row>
    <row r="24" spans="1:57" ht="14.5" customHeight="1" thickTop="1" thickBot="1" x14ac:dyDescent="0.4">
      <c r="D24" t="s">
        <v>7</v>
      </c>
      <c r="E24" t="s">
        <v>65</v>
      </c>
      <c r="F24" s="54">
        <v>12.35</v>
      </c>
      <c r="G24" s="54">
        <v>15.35</v>
      </c>
      <c r="H24" s="54">
        <v>17.86</v>
      </c>
      <c r="I24" s="54">
        <v>20.2</v>
      </c>
      <c r="J24" s="54">
        <v>22.57</v>
      </c>
      <c r="K24" s="54">
        <v>27.378952000000002</v>
      </c>
      <c r="L24" s="54">
        <v>32.220354999999998</v>
      </c>
      <c r="M24" s="54">
        <v>40.567604000000003</v>
      </c>
      <c r="N24" s="54">
        <v>52.921537999999998</v>
      </c>
      <c r="O24" s="54">
        <v>71.118522999999996</v>
      </c>
      <c r="P24" s="54">
        <v>89.315524999999994</v>
      </c>
      <c r="Q24" s="54">
        <v>98.163606000000001</v>
      </c>
      <c r="R24" s="54">
        <v>99.666110000000003</v>
      </c>
      <c r="S24" s="54">
        <v>100</v>
      </c>
      <c r="T24" s="54">
        <v>100</v>
      </c>
      <c r="U24" s="54">
        <v>100</v>
      </c>
      <c r="V24" s="54">
        <v>100</v>
      </c>
      <c r="W24" s="54">
        <v>100</v>
      </c>
      <c r="X24" s="54">
        <v>100</v>
      </c>
      <c r="Y24" s="54">
        <v>100</v>
      </c>
      <c r="Z24" s="54">
        <v>100</v>
      </c>
      <c r="AA24" s="54">
        <v>100</v>
      </c>
      <c r="AB24" s="54">
        <v>100</v>
      </c>
      <c r="AC24" s="54">
        <v>100</v>
      </c>
      <c r="AE24" s="104">
        <v>3896.7612687813021</v>
      </c>
      <c r="AF24" t="s">
        <v>7</v>
      </c>
      <c r="AG24" s="103" t="s">
        <v>131</v>
      </c>
      <c r="AH24" s="96">
        <f t="shared" si="8"/>
        <v>0.18917177914110431</v>
      </c>
      <c r="AI24" s="96">
        <f t="shared" si="8"/>
        <v>0.20500000000000002</v>
      </c>
      <c r="AJ24" s="96">
        <f t="shared" si="8"/>
        <v>0.22021472392638039</v>
      </c>
      <c r="AK24" s="96">
        <f t="shared" si="8"/>
        <v>0.24065950920245402</v>
      </c>
      <c r="AL24" s="96">
        <f t="shared" si="8"/>
        <v>0.26314417177914112</v>
      </c>
      <c r="AM24" s="96">
        <f t="shared" si="8"/>
        <v>0.29095858895705523</v>
      </c>
      <c r="AN24" s="96">
        <f t="shared" si="8"/>
        <v>0.34581288343558281</v>
      </c>
      <c r="AO24" s="96">
        <f t="shared" si="8"/>
        <v>0.41913343558282207</v>
      </c>
      <c r="AP24" s="96">
        <f t="shared" si="8"/>
        <v>0.52598159509202458</v>
      </c>
      <c r="AQ24" s="96">
        <f t="shared" si="8"/>
        <v>0.66253067484662587</v>
      </c>
      <c r="AR24" s="96">
        <f t="shared" si="9"/>
        <v>0.78297546012269947</v>
      </c>
      <c r="AS24" s="96">
        <f t="shared" si="9"/>
        <v>0.85713190184049093</v>
      </c>
      <c r="AT24" s="96">
        <f t="shared" si="9"/>
        <v>0.89018404907975457</v>
      </c>
      <c r="AU24" s="96">
        <f t="shared" si="9"/>
        <v>0.90559815950920253</v>
      </c>
      <c r="AV24" s="96">
        <f t="shared" si="9"/>
        <v>0.91955521472392654</v>
      </c>
      <c r="AW24" s="96">
        <f t="shared" si="9"/>
        <v>0.93021472392638038</v>
      </c>
      <c r="AX24" s="96">
        <f t="shared" si="9"/>
        <v>0.93911042944785283</v>
      </c>
      <c r="AY24" s="96">
        <f t="shared" si="9"/>
        <v>0.94570552147239262</v>
      </c>
      <c r="AZ24" s="96">
        <f t="shared" si="9"/>
        <v>0.9523773006134969</v>
      </c>
      <c r="BA24" s="96">
        <f t="shared" si="9"/>
        <v>0.95705521472392652</v>
      </c>
      <c r="BB24" s="96">
        <f t="shared" si="10"/>
        <v>0.96127300613496935</v>
      </c>
      <c r="BC24" s="96">
        <f t="shared" si="10"/>
        <v>0.96549079754601241</v>
      </c>
      <c r="BD24" s="96">
        <f t="shared" si="10"/>
        <v>0.96917177914110442</v>
      </c>
      <c r="BE24" s="96">
        <f t="shared" si="10"/>
        <v>0.9719325153374232</v>
      </c>
    </row>
    <row r="25" spans="1:57" ht="36" customHeight="1" thickTop="1" x14ac:dyDescent="0.35">
      <c r="F25" s="2"/>
    </row>
    <row r="26" spans="1:57" ht="14.5" customHeight="1" thickBot="1" x14ac:dyDescent="0.4">
      <c r="D26" s="132" t="s">
        <v>101</v>
      </c>
      <c r="E26" s="132"/>
      <c r="F26" s="132"/>
      <c r="G26" s="132"/>
      <c r="H26" s="132"/>
      <c r="I26" s="132"/>
      <c r="J26" s="132"/>
      <c r="K26" s="132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E26" s="104">
        <f>annill_max!C11</f>
        <v>3263.2834507042253</v>
      </c>
    </row>
    <row r="27" spans="1:57" ht="14.5" customHeight="1" thickTop="1" thickBot="1" x14ac:dyDescent="0.4">
      <c r="D27" s="132"/>
      <c r="E27" s="132"/>
      <c r="F27" s="132"/>
      <c r="G27" s="132"/>
      <c r="H27" s="132"/>
      <c r="I27" s="132"/>
      <c r="J27" s="132"/>
      <c r="K27" s="132"/>
      <c r="AE27" s="104">
        <f>annill_max!C20</f>
        <v>4286.76129032258</v>
      </c>
    </row>
    <row r="28" spans="1:57" ht="14.5" customHeight="1" thickTop="1" thickBot="1" x14ac:dyDescent="0.4">
      <c r="D28" s="131" t="s">
        <v>102</v>
      </c>
      <c r="E28" s="131"/>
      <c r="F28" s="131"/>
      <c r="G28" s="131"/>
      <c r="H28" s="131"/>
      <c r="I28" s="131"/>
      <c r="J28" s="131"/>
      <c r="K28" s="131"/>
      <c r="AE28" s="104">
        <f>annill_max!C13</f>
        <v>6110.5809859154933</v>
      </c>
      <c r="AG28" s="54"/>
    </row>
    <row r="29" spans="1:57" ht="15.5" thickTop="1" thickBot="1" x14ac:dyDescent="0.4">
      <c r="D29" s="131"/>
      <c r="E29" s="131"/>
      <c r="F29" s="131"/>
      <c r="G29" s="131"/>
      <c r="H29" s="131"/>
      <c r="I29" s="131"/>
      <c r="J29" s="131"/>
      <c r="K29" s="131"/>
      <c r="AE29" s="104">
        <f>annill_max!C22</f>
        <v>6534.0774193548386</v>
      </c>
      <c r="AG29" s="54"/>
    </row>
    <row r="30" spans="1:57" ht="14.5" customHeight="1" thickTop="1" thickBot="1" x14ac:dyDescent="0.4">
      <c r="D30" s="3" t="s">
        <v>66</v>
      </c>
      <c r="E30" s="3" t="s">
        <v>67</v>
      </c>
      <c r="F30" s="3" t="s">
        <v>68</v>
      </c>
      <c r="G30" s="3" t="s">
        <v>69</v>
      </c>
      <c r="H30" s="3" t="s">
        <v>70</v>
      </c>
      <c r="I30" s="3" t="s">
        <v>71</v>
      </c>
      <c r="J30" s="3" t="s">
        <v>72</v>
      </c>
      <c r="K30" s="3" t="s">
        <v>73</v>
      </c>
      <c r="L30" s="3" t="s">
        <v>74</v>
      </c>
      <c r="M30" s="3" t="s">
        <v>75</v>
      </c>
      <c r="N30" s="3" t="s">
        <v>76</v>
      </c>
      <c r="O30" s="3" t="s">
        <v>77</v>
      </c>
      <c r="P30" s="3" t="s">
        <v>78</v>
      </c>
      <c r="Q30" s="3" t="s">
        <v>79</v>
      </c>
      <c r="R30" s="3" t="s">
        <v>80</v>
      </c>
      <c r="S30" s="3" t="s">
        <v>81</v>
      </c>
      <c r="T30" s="3" t="s">
        <v>82</v>
      </c>
      <c r="U30" s="3" t="s">
        <v>83</v>
      </c>
      <c r="V30" s="3" t="s">
        <v>84</v>
      </c>
      <c r="W30" s="3" t="s">
        <v>85</v>
      </c>
      <c r="X30" s="3" t="s">
        <v>86</v>
      </c>
      <c r="Y30" s="3" t="s">
        <v>87</v>
      </c>
      <c r="Z30" s="3" t="s">
        <v>88</v>
      </c>
      <c r="AA30" s="3" t="s">
        <v>89</v>
      </c>
      <c r="AB30" s="3" t="s">
        <v>90</v>
      </c>
      <c r="AC30" s="3" t="s">
        <v>91</v>
      </c>
      <c r="AE30" s="104">
        <f>annill_max!C15</f>
        <v>6294.9383802816901</v>
      </c>
      <c r="AG30" s="54"/>
    </row>
    <row r="31" spans="1:57" ht="14.5" customHeight="1" thickTop="1" thickBot="1" x14ac:dyDescent="0.4">
      <c r="D31" t="s">
        <v>0</v>
      </c>
      <c r="E31" t="s">
        <v>58</v>
      </c>
      <c r="F31" s="54">
        <v>1.1535139999999999</v>
      </c>
      <c r="G31" s="54">
        <v>1.2626170000000001</v>
      </c>
      <c r="H31" s="54">
        <v>1.355834</v>
      </c>
      <c r="I31" s="54">
        <v>1.464459</v>
      </c>
      <c r="J31" s="54">
        <v>1.562519</v>
      </c>
      <c r="K31" s="54">
        <v>1.631127</v>
      </c>
      <c r="L31" s="54">
        <v>1.703389</v>
      </c>
      <c r="M31" s="54">
        <v>1.7660100000000001</v>
      </c>
      <c r="N31" s="54">
        <v>1.825148</v>
      </c>
      <c r="O31" s="54">
        <v>1.848106</v>
      </c>
      <c r="P31" s="54">
        <v>1.8723540000000001</v>
      </c>
      <c r="Q31" s="54">
        <v>1.9057980000000001</v>
      </c>
      <c r="R31" s="54">
        <v>1.906739</v>
      </c>
      <c r="S31" s="54">
        <v>1.943686</v>
      </c>
      <c r="T31" s="54">
        <v>1.94617</v>
      </c>
      <c r="U31" s="54">
        <v>1.9813449999999999</v>
      </c>
      <c r="V31" s="54">
        <v>1.9811639999999999</v>
      </c>
      <c r="W31" s="54">
        <v>2.0103749999999998</v>
      </c>
      <c r="X31" s="54">
        <v>2.022818</v>
      </c>
      <c r="Y31" s="54">
        <v>2.0465659999999999</v>
      </c>
      <c r="Z31" s="54">
        <v>2.0426790000000001</v>
      </c>
      <c r="AA31" s="54">
        <v>2.0678429999999999</v>
      </c>
      <c r="AB31" s="54">
        <v>2.0781700000000001</v>
      </c>
      <c r="AC31" s="54">
        <v>2.0959910000000002</v>
      </c>
      <c r="AE31" s="104">
        <f>annill_max!C24</f>
        <v>4672.4774193548383</v>
      </c>
      <c r="AG31" s="54"/>
    </row>
    <row r="32" spans="1:57" ht="14.5" customHeight="1" thickTop="1" thickBot="1" x14ac:dyDescent="0.4">
      <c r="D32" t="s">
        <v>1</v>
      </c>
      <c r="E32" t="s">
        <v>59</v>
      </c>
      <c r="F32" s="54">
        <v>1.4368590000000001</v>
      </c>
      <c r="G32" s="54">
        <v>1.53207</v>
      </c>
      <c r="H32" s="54">
        <v>1.6157870000000001</v>
      </c>
      <c r="I32" s="54">
        <v>1.698477</v>
      </c>
      <c r="J32" s="54">
        <v>1.7736879999999999</v>
      </c>
      <c r="K32" s="54">
        <v>1.8414969999999999</v>
      </c>
      <c r="L32" s="54">
        <v>1.907141</v>
      </c>
      <c r="M32" s="54">
        <v>1.965241</v>
      </c>
      <c r="N32" s="54">
        <v>2.0216720000000001</v>
      </c>
      <c r="O32" s="54">
        <v>2.0487169999999999</v>
      </c>
      <c r="P32" s="54">
        <v>2.0635029999999999</v>
      </c>
      <c r="Q32" s="54">
        <v>2.0802809999999998</v>
      </c>
      <c r="R32" s="54">
        <v>2.0890680000000001</v>
      </c>
      <c r="S32" s="54">
        <v>2.106789</v>
      </c>
      <c r="T32" s="54">
        <v>2.1221960000000002</v>
      </c>
      <c r="U32" s="54">
        <v>2.1385489999999998</v>
      </c>
      <c r="V32" s="54">
        <v>2.1493799999999998</v>
      </c>
      <c r="W32" s="54">
        <v>2.1670829999999999</v>
      </c>
      <c r="X32" s="54">
        <v>2.1782539999999999</v>
      </c>
      <c r="Y32" s="54">
        <v>2.1873369999999999</v>
      </c>
      <c r="Z32" s="54">
        <v>2.207363</v>
      </c>
      <c r="AA32" s="54">
        <v>2.203827</v>
      </c>
      <c r="AB32" s="54">
        <v>2.2176960000000001</v>
      </c>
      <c r="AC32" s="54">
        <v>2.2185030000000001</v>
      </c>
      <c r="AE32" s="104">
        <f>annill_max!C17</f>
        <v>3257.6109154929577</v>
      </c>
      <c r="AG32" s="54"/>
    </row>
    <row r="33" spans="4:57" ht="14.5" customHeight="1" thickTop="1" x14ac:dyDescent="0.35">
      <c r="D33" t="s">
        <v>2</v>
      </c>
      <c r="E33" t="s">
        <v>60</v>
      </c>
      <c r="F33" s="54">
        <v>1.1348210000000001</v>
      </c>
      <c r="G33" s="54">
        <v>1.211084</v>
      </c>
      <c r="H33" s="54">
        <v>1.2898320000000001</v>
      </c>
      <c r="I33" s="54">
        <v>1.373173</v>
      </c>
      <c r="J33" s="54">
        <v>1.441729</v>
      </c>
      <c r="K33" s="54">
        <v>1.5466120000000001</v>
      </c>
      <c r="L33" s="54">
        <v>1.612393</v>
      </c>
      <c r="M33" s="54">
        <v>1.6823669999999999</v>
      </c>
      <c r="N33" s="54">
        <v>1.7636350000000001</v>
      </c>
      <c r="O33" s="54">
        <v>1.811526</v>
      </c>
      <c r="P33" s="54">
        <v>1.8501609999999999</v>
      </c>
      <c r="Q33" s="54">
        <v>1.8709100000000001</v>
      </c>
      <c r="R33" s="54">
        <v>1.8947940000000001</v>
      </c>
      <c r="S33" s="54">
        <v>1.909111</v>
      </c>
      <c r="T33" s="54">
        <v>1.9176280000000001</v>
      </c>
      <c r="U33" s="54">
        <v>1.922995</v>
      </c>
      <c r="V33" s="54">
        <v>1.9408669999999999</v>
      </c>
      <c r="W33" s="54">
        <v>1.9450559999999999</v>
      </c>
      <c r="X33" s="54">
        <v>1.966588</v>
      </c>
      <c r="Y33" s="54">
        <v>1.9757750000000001</v>
      </c>
      <c r="Z33" s="54">
        <v>1.994435</v>
      </c>
      <c r="AA33" s="54">
        <v>2.008337</v>
      </c>
      <c r="AB33" s="54">
        <v>2.0125959999999998</v>
      </c>
      <c r="AC33" s="54">
        <v>2.0176400000000001</v>
      </c>
      <c r="AG33" s="54"/>
    </row>
    <row r="34" spans="4:57" ht="14.5" customHeight="1" x14ac:dyDescent="0.35">
      <c r="D34" t="s">
        <v>3</v>
      </c>
      <c r="E34" t="s">
        <v>61</v>
      </c>
      <c r="F34" s="54">
        <v>0.55488300000000002</v>
      </c>
      <c r="G34" s="54">
        <v>0.60575100000000004</v>
      </c>
      <c r="H34" s="54">
        <v>0.656532</v>
      </c>
      <c r="I34" s="54">
        <v>0.71525799999999995</v>
      </c>
      <c r="J34" s="54">
        <v>0.77773400000000004</v>
      </c>
      <c r="K34" s="54">
        <v>0.87370300000000001</v>
      </c>
      <c r="L34" s="54">
        <v>0.98387199999999997</v>
      </c>
      <c r="M34" s="54">
        <v>1.153996</v>
      </c>
      <c r="N34" s="54">
        <v>1.383621</v>
      </c>
      <c r="O34" s="54">
        <v>1.6661570000000001</v>
      </c>
      <c r="P34" s="54">
        <v>1.896943</v>
      </c>
      <c r="Q34" s="54">
        <v>2.0472600000000001</v>
      </c>
      <c r="R34" s="54">
        <v>2.0732689999999998</v>
      </c>
      <c r="S34" s="54">
        <v>2.1087690000000001</v>
      </c>
      <c r="T34" s="54">
        <v>2.1142940000000001</v>
      </c>
      <c r="U34" s="54">
        <v>2.1338189999999999</v>
      </c>
      <c r="V34" s="54">
        <v>2.1525120000000002</v>
      </c>
      <c r="W34" s="54">
        <v>2.1566830000000001</v>
      </c>
      <c r="X34" s="54">
        <v>2.166102</v>
      </c>
      <c r="Y34" s="54">
        <v>2.1942919999999999</v>
      </c>
      <c r="Z34" s="54">
        <v>2.196593</v>
      </c>
      <c r="AA34" s="54">
        <v>2.210674</v>
      </c>
      <c r="AB34" s="54">
        <v>2.2191489999999998</v>
      </c>
      <c r="AC34" s="54">
        <v>2.2177150000000001</v>
      </c>
      <c r="AG34" s="54"/>
      <c r="AS34" s="54"/>
      <c r="AV34" s="54"/>
    </row>
    <row r="35" spans="4:57" ht="14.5" customHeight="1" x14ac:dyDescent="0.35">
      <c r="D35" t="s">
        <v>4</v>
      </c>
      <c r="E35" t="s">
        <v>62</v>
      </c>
      <c r="F35" s="54">
        <v>2.787E-3</v>
      </c>
      <c r="G35" s="54">
        <v>5.6690000000000004E-3</v>
      </c>
      <c r="H35" s="54">
        <v>1.4458E-2</v>
      </c>
      <c r="I35" s="54">
        <v>2.9413000000000002E-2</v>
      </c>
      <c r="J35" s="54">
        <v>6.0669000000000001E-2</v>
      </c>
      <c r="K35" s="54">
        <v>0.123006</v>
      </c>
      <c r="L35" s="54">
        <v>0.22170899999999999</v>
      </c>
      <c r="M35" s="54">
        <v>0.39557599999999998</v>
      </c>
      <c r="N35" s="54">
        <v>0.66643699999999995</v>
      </c>
      <c r="O35" s="54">
        <v>1.101394</v>
      </c>
      <c r="P35" s="54">
        <v>1.5291330000000001</v>
      </c>
      <c r="Q35" s="54">
        <v>1.8314539999999999</v>
      </c>
      <c r="R35" s="54">
        <v>1.877143</v>
      </c>
      <c r="S35" s="54">
        <v>1.9137630000000001</v>
      </c>
      <c r="T35" s="54">
        <v>1.950844</v>
      </c>
      <c r="U35" s="54">
        <v>1.976626</v>
      </c>
      <c r="V35" s="54">
        <v>2.0028000000000001</v>
      </c>
      <c r="W35" s="54">
        <v>2.0103559999999998</v>
      </c>
      <c r="X35" s="54">
        <v>2.019396</v>
      </c>
      <c r="Y35" s="54">
        <v>2.0512419999999998</v>
      </c>
      <c r="Z35" s="54">
        <v>2.0483859999999998</v>
      </c>
      <c r="AA35" s="54">
        <v>2.0571320000000002</v>
      </c>
      <c r="AB35" s="54">
        <v>2.0699730000000001</v>
      </c>
      <c r="AC35" s="54">
        <v>2.0688589999999998</v>
      </c>
      <c r="AF35" s="3" t="s">
        <v>66</v>
      </c>
      <c r="AG35" s="3" t="s">
        <v>67</v>
      </c>
      <c r="AH35" s="3" t="s">
        <v>68</v>
      </c>
      <c r="AI35" s="3" t="s">
        <v>69</v>
      </c>
      <c r="AJ35" s="3" t="s">
        <v>70</v>
      </c>
      <c r="AK35" s="3" t="s">
        <v>71</v>
      </c>
      <c r="AL35" s="3" t="s">
        <v>72</v>
      </c>
      <c r="AM35" s="3" t="s">
        <v>73</v>
      </c>
      <c r="AN35" s="3" t="s">
        <v>74</v>
      </c>
      <c r="AO35" s="3" t="s">
        <v>75</v>
      </c>
      <c r="AP35" s="3" t="s">
        <v>76</v>
      </c>
      <c r="AQ35" s="3" t="s">
        <v>77</v>
      </c>
      <c r="AR35" s="3" t="s">
        <v>78</v>
      </c>
      <c r="AS35" s="3" t="s">
        <v>79</v>
      </c>
      <c r="AT35" s="3" t="s">
        <v>80</v>
      </c>
      <c r="AU35" s="3" t="s">
        <v>81</v>
      </c>
      <c r="AV35" s="3" t="s">
        <v>82</v>
      </c>
      <c r="AW35" s="3" t="s">
        <v>83</v>
      </c>
      <c r="AX35" s="3" t="s">
        <v>84</v>
      </c>
      <c r="AY35" s="3" t="s">
        <v>85</v>
      </c>
      <c r="AZ35" s="3" t="s">
        <v>86</v>
      </c>
      <c r="BA35" s="3" t="s">
        <v>87</v>
      </c>
      <c r="BB35" s="3" t="s">
        <v>88</v>
      </c>
      <c r="BC35" s="3" t="s">
        <v>89</v>
      </c>
      <c r="BD35" s="3" t="s">
        <v>90</v>
      </c>
      <c r="BE35" s="3" t="s">
        <v>91</v>
      </c>
    </row>
    <row r="36" spans="4:57" ht="14.5" customHeight="1" x14ac:dyDescent="0.35">
      <c r="D36" t="s">
        <v>5</v>
      </c>
      <c r="E36" t="s">
        <v>64</v>
      </c>
      <c r="F36" s="54">
        <v>1.1157E-2</v>
      </c>
      <c r="G36" s="54">
        <v>2.0032000000000001E-2</v>
      </c>
      <c r="H36" s="54">
        <v>3.6037E-2</v>
      </c>
      <c r="I36" s="54">
        <v>6.5584000000000003E-2</v>
      </c>
      <c r="J36" s="54">
        <v>0.116007</v>
      </c>
      <c r="K36" s="54">
        <v>0.20408899999999999</v>
      </c>
      <c r="L36" s="54">
        <v>0.35093099999999999</v>
      </c>
      <c r="M36" s="54">
        <v>0.57630800000000004</v>
      </c>
      <c r="N36" s="54">
        <v>0.92682100000000001</v>
      </c>
      <c r="O36" s="54">
        <v>1.377087</v>
      </c>
      <c r="P36" s="54">
        <v>1.750605</v>
      </c>
      <c r="Q36" s="54">
        <v>2.008629</v>
      </c>
      <c r="R36" s="54">
        <v>2.0573959999999998</v>
      </c>
      <c r="S36" s="54">
        <v>2.0975389999999998</v>
      </c>
      <c r="T36" s="54">
        <v>2.1295169999999999</v>
      </c>
      <c r="U36" s="54">
        <v>2.1449029999999998</v>
      </c>
      <c r="V36" s="54">
        <v>2.1702409999999999</v>
      </c>
      <c r="W36" s="54">
        <v>2.1765639999999999</v>
      </c>
      <c r="X36" s="54">
        <v>2.188431</v>
      </c>
      <c r="Y36" s="54">
        <v>2.208907</v>
      </c>
      <c r="Z36" s="54">
        <v>2.2128290000000002</v>
      </c>
      <c r="AA36" s="54">
        <v>2.236294</v>
      </c>
      <c r="AB36" s="54">
        <v>2.230524</v>
      </c>
      <c r="AC36" s="54">
        <v>2.2452719999999999</v>
      </c>
      <c r="AE36" s="1">
        <v>2.1</v>
      </c>
      <c r="AF36" t="s">
        <v>0</v>
      </c>
      <c r="AG36" t="s">
        <v>58</v>
      </c>
      <c r="AH36" s="58">
        <f>F31/$AE36</f>
        <v>0.54929238095238087</v>
      </c>
      <c r="AI36" s="58">
        <f t="shared" ref="AI36:BE43" si="11">G31/$AE36</f>
        <v>0.60124619047619055</v>
      </c>
      <c r="AJ36" s="58">
        <f t="shared" si="11"/>
        <v>0.64563523809523804</v>
      </c>
      <c r="AK36" s="58">
        <f t="shared" si="11"/>
        <v>0.69736142857142847</v>
      </c>
      <c r="AL36" s="58">
        <f t="shared" si="11"/>
        <v>0.74405666666666659</v>
      </c>
      <c r="AM36" s="58">
        <f t="shared" si="11"/>
        <v>0.77672714285714284</v>
      </c>
      <c r="AN36" s="58">
        <f t="shared" si="11"/>
        <v>0.81113761904761905</v>
      </c>
      <c r="AO36" s="58">
        <f t="shared" si="11"/>
        <v>0.84095714285714285</v>
      </c>
      <c r="AP36" s="58">
        <f t="shared" si="11"/>
        <v>0.86911809523809525</v>
      </c>
      <c r="AQ36" s="58">
        <f t="shared" si="11"/>
        <v>0.88005047619047616</v>
      </c>
      <c r="AR36" s="58">
        <f t="shared" si="11"/>
        <v>0.89159714285714287</v>
      </c>
      <c r="AS36" s="58">
        <f t="shared" si="11"/>
        <v>0.90752285714285719</v>
      </c>
      <c r="AT36" s="58">
        <f t="shared" si="11"/>
        <v>0.90797095238095238</v>
      </c>
      <c r="AU36" s="58">
        <f t="shared" si="11"/>
        <v>0.92556476190476189</v>
      </c>
      <c r="AV36" s="58">
        <f t="shared" si="11"/>
        <v>0.92674761904761904</v>
      </c>
      <c r="AW36" s="58">
        <f t="shared" si="11"/>
        <v>0.94349761904761897</v>
      </c>
      <c r="AX36" s="58">
        <f t="shared" si="11"/>
        <v>0.94341142857142846</v>
      </c>
      <c r="AY36" s="58">
        <f t="shared" si="11"/>
        <v>0.95732142857142843</v>
      </c>
      <c r="AZ36" s="58">
        <f t="shared" si="11"/>
        <v>0.96324666666666658</v>
      </c>
      <c r="BA36" s="58">
        <f t="shared" si="11"/>
        <v>0.97455523809523803</v>
      </c>
      <c r="BB36" s="58">
        <f t="shared" si="11"/>
        <v>0.97270428571428569</v>
      </c>
      <c r="BC36" s="58">
        <f t="shared" si="11"/>
        <v>0.98468714285714276</v>
      </c>
      <c r="BD36" s="58">
        <f t="shared" si="11"/>
        <v>0.98960476190476188</v>
      </c>
      <c r="BE36" s="58">
        <f t="shared" si="11"/>
        <v>0.99809095238095247</v>
      </c>
    </row>
    <row r="37" spans="4:57" ht="14.5" customHeight="1" x14ac:dyDescent="0.35">
      <c r="D37" t="s">
        <v>6</v>
      </c>
      <c r="E37" t="s">
        <v>63</v>
      </c>
      <c r="F37" s="54">
        <v>2.5538999999999999E-2</v>
      </c>
      <c r="G37" s="54">
        <v>3.6797000000000003E-2</v>
      </c>
      <c r="H37" s="54">
        <v>6.0680999999999999E-2</v>
      </c>
      <c r="I37" s="54">
        <v>9.6389000000000002E-2</v>
      </c>
      <c r="J37" s="54">
        <v>0.15098900000000001</v>
      </c>
      <c r="K37" s="54">
        <v>0.24706600000000001</v>
      </c>
      <c r="L37" s="54">
        <v>0.38700400000000001</v>
      </c>
      <c r="M37" s="54">
        <v>0.58456600000000003</v>
      </c>
      <c r="N37" s="54">
        <v>0.88618399999999997</v>
      </c>
      <c r="O37" s="54">
        <v>1.269773</v>
      </c>
      <c r="P37" s="54">
        <v>1.5917539999999999</v>
      </c>
      <c r="Q37" s="54">
        <v>1.8023119999999999</v>
      </c>
      <c r="R37" s="54">
        <v>1.86093</v>
      </c>
      <c r="S37" s="54">
        <v>1.8909590000000001</v>
      </c>
      <c r="T37" s="54">
        <v>1.9221809999999999</v>
      </c>
      <c r="U37" s="54">
        <v>1.943371</v>
      </c>
      <c r="V37" s="54">
        <v>1.95221</v>
      </c>
      <c r="W37" s="54">
        <v>1.9859659999999999</v>
      </c>
      <c r="X37" s="54">
        <v>2.008254</v>
      </c>
      <c r="Y37" s="54">
        <v>2.01539</v>
      </c>
      <c r="Z37" s="54">
        <v>2.0192909999999999</v>
      </c>
      <c r="AA37" s="54">
        <v>2.0218940000000001</v>
      </c>
      <c r="AB37" s="54">
        <v>2.052581</v>
      </c>
      <c r="AC37" s="54">
        <v>2.0584980000000002</v>
      </c>
      <c r="AE37" s="1">
        <v>2.2799999999999998</v>
      </c>
      <c r="AF37" t="s">
        <v>1</v>
      </c>
      <c r="AG37" t="s">
        <v>59</v>
      </c>
      <c r="AH37" s="58">
        <f t="shared" ref="AH37:AH43" si="12">F32/$AE37</f>
        <v>0.6302013157894738</v>
      </c>
      <c r="AI37" s="58">
        <f t="shared" si="11"/>
        <v>0.67196052631578951</v>
      </c>
      <c r="AJ37" s="58">
        <f t="shared" si="11"/>
        <v>0.70867850877192995</v>
      </c>
      <c r="AK37" s="58">
        <f t="shared" si="11"/>
        <v>0.74494605263157898</v>
      </c>
      <c r="AL37" s="58">
        <f t="shared" si="11"/>
        <v>0.77793333333333337</v>
      </c>
      <c r="AM37" s="58">
        <f t="shared" si="11"/>
        <v>0.80767412280701756</v>
      </c>
      <c r="AN37" s="58">
        <f t="shared" si="11"/>
        <v>0.83646535087719309</v>
      </c>
      <c r="AO37" s="58">
        <f t="shared" si="11"/>
        <v>0.86194780701754392</v>
      </c>
      <c r="AP37" s="58">
        <f t="shared" si="11"/>
        <v>0.88669824561403521</v>
      </c>
      <c r="AQ37" s="58">
        <f t="shared" si="11"/>
        <v>0.89856008771929829</v>
      </c>
      <c r="AR37" s="58">
        <f t="shared" si="11"/>
        <v>0.90504517543859653</v>
      </c>
      <c r="AS37" s="58">
        <f t="shared" si="11"/>
        <v>0.91240394736842101</v>
      </c>
      <c r="AT37" s="58">
        <f t="shared" si="11"/>
        <v>0.91625789473684227</v>
      </c>
      <c r="AU37" s="58">
        <f t="shared" si="11"/>
        <v>0.92403026315789483</v>
      </c>
      <c r="AV37" s="58">
        <f t="shared" si="11"/>
        <v>0.93078771929824577</v>
      </c>
      <c r="AW37" s="58">
        <f t="shared" si="11"/>
        <v>0.93796008771929829</v>
      </c>
      <c r="AX37" s="58">
        <f t="shared" si="11"/>
        <v>0.94271052631578944</v>
      </c>
      <c r="AY37" s="58">
        <f t="shared" si="11"/>
        <v>0.95047500000000007</v>
      </c>
      <c r="AZ37" s="58">
        <f t="shared" si="11"/>
        <v>0.95537456140350885</v>
      </c>
      <c r="BA37" s="58">
        <f t="shared" si="11"/>
        <v>0.95935833333333331</v>
      </c>
      <c r="BB37" s="58">
        <f t="shared" si="11"/>
        <v>0.96814166666666679</v>
      </c>
      <c r="BC37" s="58">
        <f t="shared" si="11"/>
        <v>0.96659078947368426</v>
      </c>
      <c r="BD37" s="58">
        <f t="shared" si="11"/>
        <v>0.97267368421052647</v>
      </c>
      <c r="BE37" s="58">
        <f t="shared" si="11"/>
        <v>0.97302763157894745</v>
      </c>
    </row>
    <row r="38" spans="4:57" ht="14.5" customHeight="1" x14ac:dyDescent="0.35">
      <c r="D38" t="s">
        <v>7</v>
      </c>
      <c r="E38" t="s">
        <v>65</v>
      </c>
      <c r="F38" s="54">
        <v>0.63606499999999999</v>
      </c>
      <c r="G38" s="54">
        <v>0.68658399999999997</v>
      </c>
      <c r="H38" s="54">
        <v>0.73271699999999995</v>
      </c>
      <c r="I38" s="54">
        <v>0.79631099999999999</v>
      </c>
      <c r="J38" s="54">
        <v>0.86501899999999998</v>
      </c>
      <c r="K38" s="54">
        <v>0.95068600000000003</v>
      </c>
      <c r="L38" s="54">
        <v>1.0667770000000001</v>
      </c>
      <c r="M38" s="54">
        <v>1.223247</v>
      </c>
      <c r="N38" s="54">
        <v>1.432555</v>
      </c>
      <c r="O38" s="54">
        <v>1.6893560000000001</v>
      </c>
      <c r="P38" s="54">
        <v>1.895086</v>
      </c>
      <c r="Q38" s="54">
        <v>2.0379710000000002</v>
      </c>
      <c r="R38" s="54">
        <v>2.0836839999999999</v>
      </c>
      <c r="S38" s="54">
        <v>2.1104229999999999</v>
      </c>
      <c r="T38" s="54">
        <v>2.129991</v>
      </c>
      <c r="U38" s="54">
        <v>2.1442540000000001</v>
      </c>
      <c r="V38" s="54">
        <v>2.1694439999999999</v>
      </c>
      <c r="W38" s="54">
        <v>2.1764220000000001</v>
      </c>
      <c r="X38" s="54">
        <v>2.206639</v>
      </c>
      <c r="Y38" s="54">
        <v>2.1983600000000001</v>
      </c>
      <c r="Z38" s="54">
        <v>2.2173509999999998</v>
      </c>
      <c r="AA38" s="54">
        <v>2.2326619999999999</v>
      </c>
      <c r="AB38" s="54">
        <v>2.237444</v>
      </c>
      <c r="AC38" s="54">
        <v>2.2446100000000002</v>
      </c>
      <c r="AE38" s="1">
        <v>2.08</v>
      </c>
      <c r="AF38" t="s">
        <v>2</v>
      </c>
      <c r="AG38" t="s">
        <v>60</v>
      </c>
      <c r="AH38" s="58">
        <f t="shared" si="12"/>
        <v>0.54558701923076924</v>
      </c>
      <c r="AI38" s="58">
        <f t="shared" si="11"/>
        <v>0.58225192307692308</v>
      </c>
      <c r="AJ38" s="58">
        <f t="shared" si="11"/>
        <v>0.62011153846153844</v>
      </c>
      <c r="AK38" s="58">
        <f t="shared" si="11"/>
        <v>0.6601793269230769</v>
      </c>
      <c r="AL38" s="58">
        <f t="shared" si="11"/>
        <v>0.69313894230769235</v>
      </c>
      <c r="AM38" s="58">
        <f t="shared" si="11"/>
        <v>0.74356346153846153</v>
      </c>
      <c r="AN38" s="58">
        <f t="shared" si="11"/>
        <v>0.77518894230769231</v>
      </c>
      <c r="AO38" s="58">
        <f t="shared" si="11"/>
        <v>0.80883028846153837</v>
      </c>
      <c r="AP38" s="58">
        <f t="shared" si="11"/>
        <v>0.84790144230769227</v>
      </c>
      <c r="AQ38" s="58">
        <f t="shared" si="11"/>
        <v>0.87092596153846147</v>
      </c>
      <c r="AR38" s="58">
        <f t="shared" si="11"/>
        <v>0.88950048076923072</v>
      </c>
      <c r="AS38" s="58">
        <f t="shared" si="11"/>
        <v>0.89947596153846154</v>
      </c>
      <c r="AT38" s="58">
        <f t="shared" si="11"/>
        <v>0.91095865384615382</v>
      </c>
      <c r="AU38" s="58">
        <f t="shared" si="11"/>
        <v>0.91784182692307692</v>
      </c>
      <c r="AV38" s="58">
        <f t="shared" si="11"/>
        <v>0.92193653846153845</v>
      </c>
      <c r="AW38" s="58">
        <f t="shared" si="11"/>
        <v>0.92451682692307691</v>
      </c>
      <c r="AX38" s="58">
        <f t="shared" si="11"/>
        <v>0.93310913461538458</v>
      </c>
      <c r="AY38" s="58">
        <f t="shared" si="11"/>
        <v>0.93512307692307683</v>
      </c>
      <c r="AZ38" s="58">
        <f t="shared" si="11"/>
        <v>0.94547499999999995</v>
      </c>
      <c r="BA38" s="58">
        <f t="shared" si="11"/>
        <v>0.94989182692307694</v>
      </c>
      <c r="BB38" s="58">
        <f t="shared" si="11"/>
        <v>0.95886298076923071</v>
      </c>
      <c r="BC38" s="58">
        <f t="shared" si="11"/>
        <v>0.96554663461538459</v>
      </c>
      <c r="BD38" s="58">
        <f t="shared" si="11"/>
        <v>0.96759423076923068</v>
      </c>
      <c r="BE38" s="58">
        <f t="shared" si="11"/>
        <v>0.9700192307692308</v>
      </c>
    </row>
    <row r="39" spans="4:57" ht="14.5" customHeight="1" x14ac:dyDescent="0.35">
      <c r="D39" s="131" t="s">
        <v>103</v>
      </c>
      <c r="E39" s="131"/>
      <c r="F39" s="131"/>
      <c r="G39" s="131"/>
      <c r="H39" s="131"/>
      <c r="I39" s="131"/>
      <c r="J39" s="131"/>
      <c r="K39" s="131"/>
      <c r="AE39" s="1">
        <v>2.2599999999999998</v>
      </c>
      <c r="AF39" t="s">
        <v>3</v>
      </c>
      <c r="AG39" t="s">
        <v>61</v>
      </c>
      <c r="AH39" s="58">
        <f t="shared" si="12"/>
        <v>0.24552345132743367</v>
      </c>
      <c r="AI39" s="58">
        <f t="shared" si="11"/>
        <v>0.2680314159292036</v>
      </c>
      <c r="AJ39" s="58">
        <f t="shared" si="11"/>
        <v>0.29050088495575221</v>
      </c>
      <c r="AK39" s="58">
        <f t="shared" si="11"/>
        <v>0.31648584070796459</v>
      </c>
      <c r="AL39" s="58">
        <f t="shared" si="11"/>
        <v>0.34413008849557525</v>
      </c>
      <c r="AM39" s="58">
        <f t="shared" si="11"/>
        <v>0.38659424778761065</v>
      </c>
      <c r="AN39" s="58">
        <f t="shared" si="11"/>
        <v>0.43534159292035401</v>
      </c>
      <c r="AO39" s="58">
        <f t="shared" si="11"/>
        <v>0.51061769911504429</v>
      </c>
      <c r="AP39" s="58">
        <f t="shared" si="11"/>
        <v>0.61222168141592925</v>
      </c>
      <c r="AQ39" s="58">
        <f t="shared" si="11"/>
        <v>0.73723761061946913</v>
      </c>
      <c r="AR39" s="58">
        <f t="shared" si="11"/>
        <v>0.83935530973451333</v>
      </c>
      <c r="AS39" s="58">
        <f t="shared" si="11"/>
        <v>0.90586725663716827</v>
      </c>
      <c r="AT39" s="58">
        <f t="shared" si="11"/>
        <v>0.91737566371681412</v>
      </c>
      <c r="AU39" s="58">
        <f t="shared" si="11"/>
        <v>0.93308362831858416</v>
      </c>
      <c r="AV39" s="58">
        <f t="shared" si="11"/>
        <v>0.93552831858407093</v>
      </c>
      <c r="AW39" s="58">
        <f t="shared" si="11"/>
        <v>0.94416769911504428</v>
      </c>
      <c r="AX39" s="58">
        <f t="shared" si="11"/>
        <v>0.95243893805309754</v>
      </c>
      <c r="AY39" s="58">
        <f t="shared" si="11"/>
        <v>0.95428451327433639</v>
      </c>
      <c r="AZ39" s="58">
        <f t="shared" si="11"/>
        <v>0.95845221238938061</v>
      </c>
      <c r="BA39" s="58">
        <f t="shared" si="11"/>
        <v>0.97092566371681421</v>
      </c>
      <c r="BB39" s="58">
        <f t="shared" si="11"/>
        <v>0.97194380530973457</v>
      </c>
      <c r="BC39" s="58">
        <f t="shared" si="11"/>
        <v>0.97817433628318595</v>
      </c>
      <c r="BD39" s="58">
        <f t="shared" si="11"/>
        <v>0.98192433628318587</v>
      </c>
      <c r="BE39" s="58">
        <f t="shared" si="11"/>
        <v>0.9812898230088497</v>
      </c>
    </row>
    <row r="40" spans="4:57" x14ac:dyDescent="0.35">
      <c r="D40" s="131"/>
      <c r="E40" s="131"/>
      <c r="F40" s="131"/>
      <c r="G40" s="131"/>
      <c r="H40" s="131"/>
      <c r="I40" s="131"/>
      <c r="J40" s="131"/>
      <c r="K40" s="131"/>
      <c r="AE40" s="1">
        <v>2.09</v>
      </c>
      <c r="AF40" t="s">
        <v>4</v>
      </c>
      <c r="AG40" t="s">
        <v>62</v>
      </c>
      <c r="AH40" s="58">
        <f t="shared" si="12"/>
        <v>1.3334928229665074E-3</v>
      </c>
      <c r="AI40" s="58">
        <f t="shared" si="11"/>
        <v>2.7124401913875603E-3</v>
      </c>
      <c r="AJ40" s="58">
        <f t="shared" si="11"/>
        <v>6.9177033492822974E-3</v>
      </c>
      <c r="AK40" s="58">
        <f t="shared" si="11"/>
        <v>1.4073205741626797E-2</v>
      </c>
      <c r="AL40" s="58">
        <f t="shared" si="11"/>
        <v>2.9028229665071771E-2</v>
      </c>
      <c r="AM40" s="58">
        <f t="shared" si="11"/>
        <v>5.8854545454545458E-2</v>
      </c>
      <c r="AN40" s="58">
        <f t="shared" si="11"/>
        <v>0.10608086124401914</v>
      </c>
      <c r="AO40" s="58">
        <f t="shared" si="11"/>
        <v>0.1892708133971292</v>
      </c>
      <c r="AP40" s="58">
        <f t="shared" si="11"/>
        <v>0.31886937799043064</v>
      </c>
      <c r="AQ40" s="58">
        <f t="shared" si="11"/>
        <v>0.52698277511961722</v>
      </c>
      <c r="AR40" s="58">
        <f t="shared" si="11"/>
        <v>0.73164258373205748</v>
      </c>
      <c r="AS40" s="58">
        <f t="shared" si="11"/>
        <v>0.87629377990430624</v>
      </c>
      <c r="AT40" s="58">
        <f t="shared" si="11"/>
        <v>0.89815454545454554</v>
      </c>
      <c r="AU40" s="58">
        <f t="shared" si="11"/>
        <v>0.91567607655502403</v>
      </c>
      <c r="AV40" s="58">
        <f t="shared" si="11"/>
        <v>0.93341818181818192</v>
      </c>
      <c r="AW40" s="58">
        <f t="shared" si="11"/>
        <v>0.94575406698564601</v>
      </c>
      <c r="AX40" s="58">
        <f t="shared" si="11"/>
        <v>0.95827751196172262</v>
      </c>
      <c r="AY40" s="58">
        <f t="shared" si="11"/>
        <v>0.96189282296650713</v>
      </c>
      <c r="AZ40" s="58">
        <f t="shared" si="11"/>
        <v>0.96621818181818186</v>
      </c>
      <c r="BA40" s="58">
        <f t="shared" si="11"/>
        <v>0.98145550239234447</v>
      </c>
      <c r="BB40" s="58">
        <f t="shared" si="11"/>
        <v>0.98008899521531101</v>
      </c>
      <c r="BC40" s="58">
        <f t="shared" si="11"/>
        <v>0.98427368421052652</v>
      </c>
      <c r="BD40" s="58">
        <f t="shared" si="11"/>
        <v>0.99041770334928236</v>
      </c>
      <c r="BE40" s="58">
        <f t="shared" si="11"/>
        <v>0.98988468899521531</v>
      </c>
    </row>
    <row r="41" spans="4:57" x14ac:dyDescent="0.35">
      <c r="D41" s="3" t="s">
        <v>66</v>
      </c>
      <c r="E41" s="3" t="s">
        <v>67</v>
      </c>
      <c r="F41" s="3" t="s">
        <v>68</v>
      </c>
      <c r="G41" s="3" t="s">
        <v>69</v>
      </c>
      <c r="H41" s="3" t="s">
        <v>70</v>
      </c>
      <c r="I41" s="3" t="s">
        <v>71</v>
      </c>
      <c r="J41" s="3" t="s">
        <v>72</v>
      </c>
      <c r="K41" s="3" t="s">
        <v>73</v>
      </c>
      <c r="L41" s="3" t="s">
        <v>74</v>
      </c>
      <c r="M41" s="3" t="s">
        <v>75</v>
      </c>
      <c r="N41" s="3" t="s">
        <v>76</v>
      </c>
      <c r="O41" s="3" t="s">
        <v>77</v>
      </c>
      <c r="P41" s="3" t="s">
        <v>78</v>
      </c>
      <c r="Q41" s="3" t="s">
        <v>79</v>
      </c>
      <c r="R41" s="3" t="s">
        <v>80</v>
      </c>
      <c r="S41" s="3" t="s">
        <v>81</v>
      </c>
      <c r="T41" s="3" t="s">
        <v>82</v>
      </c>
      <c r="U41" s="3" t="s">
        <v>83</v>
      </c>
      <c r="V41" s="3" t="s">
        <v>84</v>
      </c>
      <c r="W41" s="3" t="s">
        <v>85</v>
      </c>
      <c r="X41" s="3" t="s">
        <v>86</v>
      </c>
      <c r="Y41" s="3" t="s">
        <v>87</v>
      </c>
      <c r="Z41" s="3" t="s">
        <v>88</v>
      </c>
      <c r="AA41" s="3" t="s">
        <v>89</v>
      </c>
      <c r="AB41" s="3" t="s">
        <v>90</v>
      </c>
      <c r="AC41" s="3" t="s">
        <v>91</v>
      </c>
      <c r="AE41" s="1">
        <v>2.2799999999999998</v>
      </c>
      <c r="AF41" t="s">
        <v>5</v>
      </c>
      <c r="AG41" t="s">
        <v>64</v>
      </c>
      <c r="AH41" s="58">
        <f t="shared" si="12"/>
        <v>4.8934210526315799E-3</v>
      </c>
      <c r="AI41" s="58">
        <f t="shared" si="11"/>
        <v>8.7859649122807026E-3</v>
      </c>
      <c r="AJ41" s="58">
        <f t="shared" si="11"/>
        <v>1.5805701754385965E-2</v>
      </c>
      <c r="AK41" s="58">
        <f t="shared" si="11"/>
        <v>2.8764912280701757E-2</v>
      </c>
      <c r="AL41" s="58">
        <f t="shared" si="11"/>
        <v>5.0880263157894741E-2</v>
      </c>
      <c r="AM41" s="58">
        <f t="shared" si="11"/>
        <v>8.9512719298245613E-2</v>
      </c>
      <c r="AN41" s="58">
        <f t="shared" si="11"/>
        <v>0.15391710526315791</v>
      </c>
      <c r="AO41" s="58">
        <f t="shared" si="11"/>
        <v>0.2527666666666667</v>
      </c>
      <c r="AP41" s="58">
        <f t="shared" si="11"/>
        <v>0.40650043859649126</v>
      </c>
      <c r="AQ41" s="58">
        <f t="shared" si="11"/>
        <v>0.6039855263157895</v>
      </c>
      <c r="AR41" s="58">
        <f t="shared" si="11"/>
        <v>0.76780921052631579</v>
      </c>
      <c r="AS41" s="58">
        <f t="shared" si="11"/>
        <v>0.88097763157894748</v>
      </c>
      <c r="AT41" s="58">
        <f t="shared" si="11"/>
        <v>0.90236666666666665</v>
      </c>
      <c r="AU41" s="58">
        <f t="shared" si="11"/>
        <v>0.91997324561403504</v>
      </c>
      <c r="AV41" s="58">
        <f t="shared" si="11"/>
        <v>0.93399868421052634</v>
      </c>
      <c r="AW41" s="58">
        <f t="shared" si="11"/>
        <v>0.94074692982456143</v>
      </c>
      <c r="AX41" s="58">
        <f t="shared" si="11"/>
        <v>0.95186008771929831</v>
      </c>
      <c r="AY41" s="58">
        <f t="shared" si="11"/>
        <v>0.95463333333333344</v>
      </c>
      <c r="AZ41" s="58">
        <f t="shared" si="11"/>
        <v>0.95983815789473692</v>
      </c>
      <c r="BA41" s="58">
        <f t="shared" si="11"/>
        <v>0.96881885964912284</v>
      </c>
      <c r="BB41" s="58">
        <f t="shared" si="11"/>
        <v>0.97053903508771944</v>
      </c>
      <c r="BC41" s="58">
        <f t="shared" si="11"/>
        <v>0.98083070175438603</v>
      </c>
      <c r="BD41" s="58">
        <f t="shared" si="11"/>
        <v>0.97830000000000006</v>
      </c>
      <c r="BE41" s="58">
        <f t="shared" si="11"/>
        <v>0.98476842105263163</v>
      </c>
    </row>
    <row r="42" spans="4:57" x14ac:dyDescent="0.35">
      <c r="D42" t="s">
        <v>0</v>
      </c>
      <c r="E42" t="s">
        <v>58</v>
      </c>
      <c r="F42" s="54">
        <v>18.838028000000001</v>
      </c>
      <c r="G42" s="54">
        <v>20.070423000000002</v>
      </c>
      <c r="H42" s="54">
        <v>21.65493</v>
      </c>
      <c r="I42" s="54">
        <v>22.711268</v>
      </c>
      <c r="J42" s="54">
        <v>23.415493000000001</v>
      </c>
      <c r="K42" s="54">
        <v>25</v>
      </c>
      <c r="L42" s="54">
        <v>26.232393999999999</v>
      </c>
      <c r="M42" s="54">
        <v>26.584506999999999</v>
      </c>
      <c r="N42" s="54">
        <v>27.112676</v>
      </c>
      <c r="O42" s="54">
        <v>27.112676</v>
      </c>
      <c r="P42" s="54">
        <v>27.464789</v>
      </c>
      <c r="Q42" s="54">
        <v>27.816901000000001</v>
      </c>
      <c r="R42" s="54">
        <v>27.816901000000001</v>
      </c>
      <c r="S42" s="54">
        <v>28.873239000000002</v>
      </c>
      <c r="T42" s="54">
        <v>29.225352000000001</v>
      </c>
      <c r="U42" s="54">
        <v>29.577465</v>
      </c>
      <c r="V42" s="54">
        <v>29.753520999999999</v>
      </c>
      <c r="W42" s="54">
        <v>29.753520999999999</v>
      </c>
      <c r="X42" s="54">
        <v>29.929576999999998</v>
      </c>
      <c r="Y42" s="54">
        <v>30.281690000000001</v>
      </c>
      <c r="Z42" s="54">
        <v>30.281690000000001</v>
      </c>
      <c r="AA42" s="54">
        <v>30.633803</v>
      </c>
      <c r="AB42" s="54">
        <v>30.633803</v>
      </c>
      <c r="AC42" s="54">
        <v>31.338028000000001</v>
      </c>
      <c r="AE42" s="1">
        <v>2.12</v>
      </c>
      <c r="AF42" t="s">
        <v>6</v>
      </c>
      <c r="AG42" t="s">
        <v>63</v>
      </c>
      <c r="AH42" s="58">
        <f t="shared" si="12"/>
        <v>1.2046698113207546E-2</v>
      </c>
      <c r="AI42" s="58">
        <f t="shared" si="11"/>
        <v>1.7357075471698114E-2</v>
      </c>
      <c r="AJ42" s="58">
        <f t="shared" si="11"/>
        <v>2.8623113207547169E-2</v>
      </c>
      <c r="AK42" s="58">
        <f t="shared" si="11"/>
        <v>4.5466509433962264E-2</v>
      </c>
      <c r="AL42" s="58">
        <f t="shared" si="11"/>
        <v>7.1221226415094346E-2</v>
      </c>
      <c r="AM42" s="58">
        <f t="shared" si="11"/>
        <v>0.11654056603773584</v>
      </c>
      <c r="AN42" s="58">
        <f t="shared" si="11"/>
        <v>0.18254905660377357</v>
      </c>
      <c r="AO42" s="58">
        <f t="shared" si="11"/>
        <v>0.275738679245283</v>
      </c>
      <c r="AP42" s="58">
        <f t="shared" si="11"/>
        <v>0.41801132075471692</v>
      </c>
      <c r="AQ42" s="58">
        <f t="shared" si="11"/>
        <v>0.59894952830188675</v>
      </c>
      <c r="AR42" s="58">
        <f t="shared" si="11"/>
        <v>0.75082735849056592</v>
      </c>
      <c r="AS42" s="58">
        <f t="shared" si="11"/>
        <v>0.85014716981132066</v>
      </c>
      <c r="AT42" s="58">
        <f t="shared" si="11"/>
        <v>0.87779716981132072</v>
      </c>
      <c r="AU42" s="58">
        <f t="shared" si="11"/>
        <v>0.89196179245283014</v>
      </c>
      <c r="AV42" s="58">
        <f t="shared" si="11"/>
        <v>0.90668915094339619</v>
      </c>
      <c r="AW42" s="58">
        <f t="shared" si="11"/>
        <v>0.91668443396226407</v>
      </c>
      <c r="AX42" s="58">
        <f t="shared" si="11"/>
        <v>0.92085377358490561</v>
      </c>
      <c r="AY42" s="58">
        <f t="shared" si="11"/>
        <v>0.93677641509433951</v>
      </c>
      <c r="AZ42" s="58">
        <f t="shared" si="11"/>
        <v>0.9472896226415094</v>
      </c>
      <c r="BA42" s="58">
        <f t="shared" si="11"/>
        <v>0.95065566037735849</v>
      </c>
      <c r="BB42" s="58">
        <f t="shared" si="11"/>
        <v>0.95249575471698111</v>
      </c>
      <c r="BC42" s="58">
        <f t="shared" si="11"/>
        <v>0.95372358490566034</v>
      </c>
      <c r="BD42" s="58">
        <f t="shared" si="11"/>
        <v>0.96819858490566035</v>
      </c>
      <c r="BE42" s="58">
        <f t="shared" si="11"/>
        <v>0.97098962264150945</v>
      </c>
    </row>
    <row r="43" spans="4:57" x14ac:dyDescent="0.35">
      <c r="D43" t="s">
        <v>1</v>
      </c>
      <c r="E43" t="s">
        <v>59</v>
      </c>
      <c r="F43" s="54">
        <v>21.869783000000002</v>
      </c>
      <c r="G43" s="54">
        <v>25.709516000000001</v>
      </c>
      <c r="H43" s="54">
        <v>27.712855000000001</v>
      </c>
      <c r="I43" s="54">
        <v>29.883139</v>
      </c>
      <c r="J43" s="54">
        <v>32.387312000000001</v>
      </c>
      <c r="K43" s="54">
        <v>33.555926999999997</v>
      </c>
      <c r="L43" s="54">
        <v>34.724541000000002</v>
      </c>
      <c r="M43" s="54">
        <v>35.726210000000002</v>
      </c>
      <c r="N43" s="54">
        <v>37.562604</v>
      </c>
      <c r="O43" s="54">
        <v>38.898164000000001</v>
      </c>
      <c r="P43" s="54">
        <v>39.232053000000001</v>
      </c>
      <c r="Q43" s="54">
        <v>40.233722999999998</v>
      </c>
      <c r="R43" s="54">
        <v>40.066777999999999</v>
      </c>
      <c r="S43" s="54">
        <v>40.233722999999998</v>
      </c>
      <c r="T43" s="54">
        <v>41.068446999999999</v>
      </c>
      <c r="U43" s="54">
        <v>41.068446999999999</v>
      </c>
      <c r="V43" s="54">
        <v>41.402337000000003</v>
      </c>
      <c r="W43" s="54">
        <v>41.736227</v>
      </c>
      <c r="X43" s="54">
        <v>42.237062000000002</v>
      </c>
      <c r="Y43" s="54">
        <v>42.237062000000002</v>
      </c>
      <c r="Z43" s="54">
        <v>42.737895999999999</v>
      </c>
      <c r="AA43" s="54">
        <v>42.737895999999999</v>
      </c>
      <c r="AB43" s="54">
        <v>42.737895999999999</v>
      </c>
      <c r="AC43" s="54">
        <v>42.404007</v>
      </c>
      <c r="AE43" s="1">
        <v>2.2799999999999998</v>
      </c>
      <c r="AF43" t="s">
        <v>7</v>
      </c>
      <c r="AG43" t="s">
        <v>65</v>
      </c>
      <c r="AH43" s="58">
        <f t="shared" si="12"/>
        <v>0.2789758771929825</v>
      </c>
      <c r="AI43" s="58">
        <f t="shared" si="11"/>
        <v>0.30113333333333336</v>
      </c>
      <c r="AJ43" s="58">
        <f t="shared" si="11"/>
        <v>0.32136710526315793</v>
      </c>
      <c r="AK43" s="58">
        <f t="shared" si="11"/>
        <v>0.34925921052631581</v>
      </c>
      <c r="AL43" s="58">
        <f t="shared" si="11"/>
        <v>0.37939429824561405</v>
      </c>
      <c r="AM43" s="58">
        <f t="shared" si="11"/>
        <v>0.41696754385964918</v>
      </c>
      <c r="AN43" s="58">
        <f t="shared" si="11"/>
        <v>0.46788464912280708</v>
      </c>
      <c r="AO43" s="58">
        <f t="shared" si="11"/>
        <v>0.53651184210526315</v>
      </c>
      <c r="AP43" s="58">
        <f t="shared" si="11"/>
        <v>0.62831359649122809</v>
      </c>
      <c r="AQ43" s="58">
        <f t="shared" si="11"/>
        <v>0.74094561403508785</v>
      </c>
      <c r="AR43" s="58">
        <f t="shared" si="11"/>
        <v>0.83117807017543865</v>
      </c>
      <c r="AS43" s="58">
        <f t="shared" si="11"/>
        <v>0.8938469298245616</v>
      </c>
      <c r="AT43" s="58">
        <f t="shared" si="11"/>
        <v>0.91389649122807015</v>
      </c>
      <c r="AU43" s="58">
        <f t="shared" si="11"/>
        <v>0.92562412280701756</v>
      </c>
      <c r="AV43" s="58">
        <f t="shared" si="11"/>
        <v>0.93420657894736847</v>
      </c>
      <c r="AW43" s="58">
        <f t="shared" si="11"/>
        <v>0.94046228070175453</v>
      </c>
      <c r="AX43" s="58">
        <f t="shared" si="11"/>
        <v>0.95151052631578947</v>
      </c>
      <c r="AY43" s="58">
        <f t="shared" si="11"/>
        <v>0.95457105263157904</v>
      </c>
      <c r="AZ43" s="58">
        <f t="shared" si="11"/>
        <v>0.96782412280701768</v>
      </c>
      <c r="BA43" s="58">
        <f t="shared" si="11"/>
        <v>0.96419298245614049</v>
      </c>
      <c r="BB43" s="58">
        <f t="shared" si="11"/>
        <v>0.97252236842105266</v>
      </c>
      <c r="BC43" s="58">
        <f t="shared" si="11"/>
        <v>0.97923771929824566</v>
      </c>
      <c r="BD43" s="58">
        <f t="shared" si="11"/>
        <v>0.98133508771929834</v>
      </c>
      <c r="BE43" s="58">
        <f t="shared" si="11"/>
        <v>0.98447807017543876</v>
      </c>
    </row>
    <row r="44" spans="4:57" x14ac:dyDescent="0.35">
      <c r="D44" t="s">
        <v>2</v>
      </c>
      <c r="E44" t="s">
        <v>60</v>
      </c>
      <c r="F44" s="54">
        <v>16.901408</v>
      </c>
      <c r="G44" s="54">
        <v>18.309858999999999</v>
      </c>
      <c r="H44" s="54">
        <v>19.718309999999999</v>
      </c>
      <c r="I44" s="54">
        <v>20.598592</v>
      </c>
      <c r="J44" s="54">
        <v>21.478873</v>
      </c>
      <c r="K44" s="54">
        <v>22.887324</v>
      </c>
      <c r="L44" s="54">
        <v>23.943662</v>
      </c>
      <c r="M44" s="54">
        <v>25</v>
      </c>
      <c r="N44" s="54">
        <v>26.584506999999999</v>
      </c>
      <c r="O44" s="54">
        <v>27.112676</v>
      </c>
      <c r="P44" s="54">
        <v>26.936620000000001</v>
      </c>
      <c r="Q44" s="54">
        <v>27.112676</v>
      </c>
      <c r="R44" s="54">
        <v>27.816901000000001</v>
      </c>
      <c r="S44" s="54">
        <v>28.169014000000001</v>
      </c>
      <c r="T44" s="54">
        <v>27.640844999999999</v>
      </c>
      <c r="U44" s="54">
        <v>27.816901000000001</v>
      </c>
      <c r="V44" s="54">
        <v>28.697182999999999</v>
      </c>
      <c r="W44" s="54">
        <v>28.169014000000001</v>
      </c>
      <c r="X44" s="54">
        <v>29.225352000000001</v>
      </c>
      <c r="Y44" s="54">
        <v>29.577465</v>
      </c>
      <c r="Z44" s="54">
        <v>29.753520999999999</v>
      </c>
      <c r="AA44" s="54">
        <v>29.929576999999998</v>
      </c>
      <c r="AB44" s="54">
        <v>30.105633999999998</v>
      </c>
      <c r="AC44" s="54">
        <v>30.105633999999998</v>
      </c>
      <c r="AG44" s="54"/>
      <c r="AS44" s="54"/>
      <c r="AV44" s="54"/>
    </row>
    <row r="45" spans="4:57" x14ac:dyDescent="0.35">
      <c r="D45" t="s">
        <v>3</v>
      </c>
      <c r="E45" t="s">
        <v>61</v>
      </c>
      <c r="F45" s="54">
        <v>6.1769619999999996</v>
      </c>
      <c r="G45" s="54">
        <v>7.0116860000000001</v>
      </c>
      <c r="H45" s="54">
        <v>7.3455760000000003</v>
      </c>
      <c r="I45" s="54">
        <v>7.8464109999999998</v>
      </c>
      <c r="J45" s="54">
        <v>8.3472449999999991</v>
      </c>
      <c r="K45" s="54">
        <v>9.0150249999999996</v>
      </c>
      <c r="L45" s="54">
        <v>10.851419</v>
      </c>
      <c r="M45" s="54">
        <v>13.856427</v>
      </c>
      <c r="N45" s="54">
        <v>20.200334000000002</v>
      </c>
      <c r="O45" s="54">
        <v>28.881468999999999</v>
      </c>
      <c r="P45" s="54">
        <v>34.724541000000002</v>
      </c>
      <c r="Q45" s="54">
        <v>39.232053000000001</v>
      </c>
      <c r="R45" s="54">
        <v>39.732888000000003</v>
      </c>
      <c r="S45" s="54">
        <v>40.233722999999998</v>
      </c>
      <c r="T45" s="54">
        <v>40.567613000000001</v>
      </c>
      <c r="U45" s="54">
        <v>41.235391999999997</v>
      </c>
      <c r="V45" s="54">
        <v>41.569282000000001</v>
      </c>
      <c r="W45" s="54">
        <v>41.736227</v>
      </c>
      <c r="X45" s="54">
        <v>41.903171999999998</v>
      </c>
      <c r="Y45" s="54">
        <v>42.404007</v>
      </c>
      <c r="Z45" s="54">
        <v>42.237062000000002</v>
      </c>
      <c r="AA45" s="54">
        <v>43.071786000000003</v>
      </c>
      <c r="AB45" s="54">
        <v>42.570951999999998</v>
      </c>
      <c r="AC45" s="54">
        <v>43.238731000000001</v>
      </c>
      <c r="AG45" s="54"/>
      <c r="AS45" s="54"/>
      <c r="AV45" s="54"/>
    </row>
    <row r="46" spans="4:57" x14ac:dyDescent="0.35">
      <c r="D46" t="s">
        <v>4</v>
      </c>
      <c r="E46" t="s">
        <v>62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0.70422499999999999</v>
      </c>
      <c r="L46" s="54">
        <v>2.4647890000000001</v>
      </c>
      <c r="M46" s="54">
        <v>6.1619719999999996</v>
      </c>
      <c r="N46" s="54">
        <v>12.323943999999999</v>
      </c>
      <c r="O46" s="54">
        <v>17.429576999999998</v>
      </c>
      <c r="P46" s="54">
        <v>23.415493000000001</v>
      </c>
      <c r="Q46" s="54">
        <v>27.112676</v>
      </c>
      <c r="R46" s="54">
        <v>27.464789</v>
      </c>
      <c r="S46" s="54">
        <v>27.992958000000002</v>
      </c>
      <c r="T46" s="54">
        <v>29.225352000000001</v>
      </c>
      <c r="U46" s="54">
        <v>29.753520999999999</v>
      </c>
      <c r="V46" s="54">
        <v>29.929576999999998</v>
      </c>
      <c r="W46" s="54">
        <v>29.929576999999998</v>
      </c>
      <c r="X46" s="54">
        <v>30.105633999999998</v>
      </c>
      <c r="Y46" s="54">
        <v>30.281690000000001</v>
      </c>
      <c r="Z46" s="54">
        <v>30.281690000000001</v>
      </c>
      <c r="AA46" s="54">
        <v>30.281690000000001</v>
      </c>
      <c r="AB46" s="54">
        <v>30.457746</v>
      </c>
      <c r="AC46" s="54">
        <v>30.633803</v>
      </c>
      <c r="AG46" s="54"/>
      <c r="AS46" s="54"/>
      <c r="AV46" s="54"/>
    </row>
    <row r="47" spans="4:57" x14ac:dyDescent="0.35">
      <c r="D47" t="s">
        <v>5</v>
      </c>
      <c r="E47" t="s">
        <v>64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1.0016689999999999</v>
      </c>
      <c r="L47" s="54">
        <v>3.0050080000000001</v>
      </c>
      <c r="M47" s="54">
        <v>5.0083469999999997</v>
      </c>
      <c r="N47" s="54">
        <v>10.016693999999999</v>
      </c>
      <c r="O47" s="54">
        <v>20.200334000000002</v>
      </c>
      <c r="P47" s="54">
        <v>30.884808</v>
      </c>
      <c r="Q47" s="54">
        <v>37.562604</v>
      </c>
      <c r="R47" s="54">
        <v>39.398997999999999</v>
      </c>
      <c r="S47" s="54">
        <v>39.899833000000001</v>
      </c>
      <c r="T47" s="54">
        <v>40.901502999999998</v>
      </c>
      <c r="U47" s="54">
        <v>41.402337000000003</v>
      </c>
      <c r="V47" s="54">
        <v>41.903171999999998</v>
      </c>
      <c r="W47" s="54">
        <v>42.237062000000002</v>
      </c>
      <c r="X47" s="54">
        <v>42.237062000000002</v>
      </c>
      <c r="Y47" s="54">
        <v>42.237062000000002</v>
      </c>
      <c r="Z47" s="54">
        <v>42.904840999999998</v>
      </c>
      <c r="AA47" s="54">
        <v>42.904840999999998</v>
      </c>
      <c r="AB47" s="54">
        <v>43.238731000000001</v>
      </c>
      <c r="AC47" s="54">
        <v>43.572620999999998</v>
      </c>
      <c r="AG47" s="54"/>
      <c r="AH47">
        <v>0.54929238095238087</v>
      </c>
    </row>
    <row r="48" spans="4:57" x14ac:dyDescent="0.35">
      <c r="D48" t="s">
        <v>6</v>
      </c>
      <c r="E48" t="s">
        <v>63</v>
      </c>
      <c r="F48" s="54">
        <v>0</v>
      </c>
      <c r="G48" s="54">
        <v>0</v>
      </c>
      <c r="H48" s="54">
        <v>0</v>
      </c>
      <c r="I48" s="54">
        <v>0</v>
      </c>
      <c r="J48" s="54">
        <v>1.7605630000000001</v>
      </c>
      <c r="K48" s="54">
        <v>3.3450700000000002</v>
      </c>
      <c r="L48" s="54">
        <v>5.8098590000000003</v>
      </c>
      <c r="M48" s="54">
        <v>10.035211</v>
      </c>
      <c r="N48" s="54">
        <v>15.669014000000001</v>
      </c>
      <c r="O48" s="54">
        <v>20.246479000000001</v>
      </c>
      <c r="P48" s="54">
        <v>23.943662</v>
      </c>
      <c r="Q48" s="54">
        <v>27.112676</v>
      </c>
      <c r="R48" s="54">
        <v>27.464789</v>
      </c>
      <c r="S48" s="54">
        <v>27.640844999999999</v>
      </c>
      <c r="T48" s="54">
        <v>27.992958000000002</v>
      </c>
      <c r="U48" s="54">
        <v>28.521127</v>
      </c>
      <c r="V48" s="54">
        <v>29.401408</v>
      </c>
      <c r="W48" s="54">
        <v>29.753520999999999</v>
      </c>
      <c r="X48" s="54">
        <v>30.105633999999998</v>
      </c>
      <c r="Y48" s="54">
        <v>29.929576999999998</v>
      </c>
      <c r="Z48" s="54">
        <v>30.105633999999998</v>
      </c>
      <c r="AA48" s="54">
        <v>30.105633999999998</v>
      </c>
      <c r="AB48" s="54">
        <v>30.633803</v>
      </c>
      <c r="AC48" s="54">
        <v>30.457746</v>
      </c>
      <c r="AG48" s="54"/>
      <c r="AH48">
        <v>0.6302013157894738</v>
      </c>
    </row>
    <row r="49" spans="4:44" ht="14.5" customHeight="1" x14ac:dyDescent="0.35">
      <c r="D49" t="s">
        <v>7</v>
      </c>
      <c r="E49" t="s">
        <v>65</v>
      </c>
      <c r="F49" s="54">
        <v>7.3455760000000003</v>
      </c>
      <c r="G49" s="54">
        <v>7.8464109999999998</v>
      </c>
      <c r="H49" s="54">
        <v>8.180301</v>
      </c>
      <c r="I49" s="54">
        <v>9.51586</v>
      </c>
      <c r="J49" s="54">
        <v>10.016693999999999</v>
      </c>
      <c r="K49" s="54">
        <v>11.686144000000001</v>
      </c>
      <c r="L49" s="54">
        <v>13.021703</v>
      </c>
      <c r="M49" s="54">
        <v>15.191986999999999</v>
      </c>
      <c r="N49" s="54">
        <v>20.200334000000002</v>
      </c>
      <c r="O49" s="54">
        <v>27.545909999999999</v>
      </c>
      <c r="P49" s="54">
        <v>34.557595999999997</v>
      </c>
      <c r="Q49" s="54">
        <v>38.564273999999997</v>
      </c>
      <c r="R49" s="54">
        <v>39.732888000000003</v>
      </c>
      <c r="S49" s="54">
        <v>40.400668000000003</v>
      </c>
      <c r="T49" s="54">
        <v>40.734558</v>
      </c>
      <c r="U49" s="54">
        <v>41.569282000000001</v>
      </c>
      <c r="V49" s="54">
        <v>41.736227</v>
      </c>
      <c r="W49" s="54">
        <v>41.903171999999998</v>
      </c>
      <c r="X49" s="54">
        <v>42.237062000000002</v>
      </c>
      <c r="Y49" s="54">
        <v>42.404007</v>
      </c>
      <c r="Z49" s="54">
        <v>42.737895999999999</v>
      </c>
      <c r="AA49" s="54">
        <v>43.405676</v>
      </c>
      <c r="AB49" s="54">
        <v>43.238731000000001</v>
      </c>
      <c r="AC49" s="54">
        <v>43.572620999999998</v>
      </c>
      <c r="AG49" s="54"/>
      <c r="AH49">
        <v>0.54558701923076924</v>
      </c>
    </row>
    <row r="50" spans="4:44" ht="14.5" customHeight="1" x14ac:dyDescent="0.35"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2"/>
      <c r="AG50" s="54"/>
      <c r="AH50">
        <v>0.24552345132743367</v>
      </c>
    </row>
    <row r="51" spans="4:44" x14ac:dyDescent="0.35">
      <c r="D51" s="3"/>
      <c r="AG51" s="54"/>
      <c r="AH51">
        <v>1.3334928229665074E-3</v>
      </c>
    </row>
    <row r="52" spans="4:44" x14ac:dyDescent="0.35">
      <c r="D52" s="62"/>
      <c r="E52" s="62"/>
      <c r="F52" s="62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3"/>
      <c r="U52" s="3"/>
      <c r="V52" s="3"/>
      <c r="W52" s="3"/>
      <c r="X52" s="3"/>
      <c r="Y52" s="3"/>
      <c r="Z52" s="3"/>
      <c r="AA52" s="3"/>
      <c r="AB52" s="3"/>
      <c r="AC52" s="3"/>
      <c r="AH52">
        <v>4.8934210526315799E-3</v>
      </c>
    </row>
    <row r="53" spans="4:44" x14ac:dyDescent="0.35">
      <c r="D53" s="60"/>
      <c r="E53" s="60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H53">
        <v>1.2046698113207546E-2</v>
      </c>
    </row>
    <row r="54" spans="4:44" x14ac:dyDescent="0.35">
      <c r="D54" s="60"/>
      <c r="E54" s="60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H54">
        <v>0.2789758771929825</v>
      </c>
    </row>
    <row r="55" spans="4:44" x14ac:dyDescent="0.35">
      <c r="D55" s="60"/>
      <c r="E55" s="60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H55">
        <v>0.60124619047619055</v>
      </c>
    </row>
    <row r="56" spans="4:44" x14ac:dyDescent="0.35">
      <c r="D56" s="60"/>
      <c r="E56" s="60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H56">
        <v>0.67196052631578951</v>
      </c>
    </row>
    <row r="57" spans="4:44" x14ac:dyDescent="0.35">
      <c r="D57" s="60"/>
      <c r="E57" s="60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H57">
        <v>0.58225192307692308</v>
      </c>
    </row>
    <row r="58" spans="4:44" x14ac:dyDescent="0.35">
      <c r="D58" s="60"/>
      <c r="E58" s="60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H58">
        <v>0.2680314159292036</v>
      </c>
    </row>
    <row r="59" spans="4:44" x14ac:dyDescent="0.35">
      <c r="D59" s="60"/>
      <c r="E59" s="60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H59">
        <v>2.7124401913875603E-3</v>
      </c>
    </row>
    <row r="60" spans="4:44" x14ac:dyDescent="0.35">
      <c r="D60" s="60"/>
      <c r="E60" s="60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H60">
        <v>8.7859649122807026E-3</v>
      </c>
      <c r="AR60" s="54"/>
    </row>
    <row r="61" spans="4:44" x14ac:dyDescent="0.35">
      <c r="AH61">
        <v>1.7357075471698114E-2</v>
      </c>
      <c r="AR61" s="54"/>
    </row>
    <row r="62" spans="4:44" x14ac:dyDescent="0.35">
      <c r="AH62">
        <v>0.30113333333333336</v>
      </c>
      <c r="AR62" s="54"/>
    </row>
    <row r="63" spans="4:44" x14ac:dyDescent="0.35">
      <c r="AH63">
        <v>0.64563523809523804</v>
      </c>
      <c r="AR63" s="54"/>
    </row>
    <row r="64" spans="4:44" x14ac:dyDescent="0.35">
      <c r="AH64">
        <v>0.70867850877192995</v>
      </c>
      <c r="AR64" s="54"/>
    </row>
    <row r="65" spans="32:44" x14ac:dyDescent="0.35">
      <c r="AF65" s="54"/>
      <c r="AH65">
        <v>0.62011153846153844</v>
      </c>
      <c r="AR65" s="54"/>
    </row>
    <row r="66" spans="32:44" x14ac:dyDescent="0.35">
      <c r="AF66" s="54"/>
      <c r="AH66">
        <v>0.29050088495575221</v>
      </c>
    </row>
    <row r="67" spans="32:44" x14ac:dyDescent="0.35">
      <c r="AF67" s="54"/>
      <c r="AH67">
        <v>6.9177033492822974E-3</v>
      </c>
    </row>
    <row r="68" spans="32:44" x14ac:dyDescent="0.35">
      <c r="AF68" s="54"/>
      <c r="AH68">
        <v>1.5805701754385965E-2</v>
      </c>
    </row>
    <row r="69" spans="32:44" x14ac:dyDescent="0.35">
      <c r="AF69" s="54"/>
      <c r="AH69">
        <v>2.8623113207547169E-2</v>
      </c>
    </row>
    <row r="70" spans="32:44" x14ac:dyDescent="0.35">
      <c r="AF70" s="54"/>
      <c r="AH70">
        <v>0.32136710526315793</v>
      </c>
    </row>
    <row r="71" spans="32:44" x14ac:dyDescent="0.35">
      <c r="AF71" s="54"/>
      <c r="AH71">
        <v>0.69736142857142847</v>
      </c>
    </row>
    <row r="72" spans="32:44" x14ac:dyDescent="0.35">
      <c r="AF72" s="54"/>
      <c r="AH72">
        <v>0.74494605263157898</v>
      </c>
    </row>
    <row r="73" spans="32:44" x14ac:dyDescent="0.35">
      <c r="AF73" s="54"/>
      <c r="AH73">
        <v>0.6601793269230769</v>
      </c>
    </row>
    <row r="74" spans="32:44" x14ac:dyDescent="0.35">
      <c r="AF74" s="54"/>
      <c r="AH74">
        <v>0.31648584070796459</v>
      </c>
    </row>
    <row r="75" spans="32:44" x14ac:dyDescent="0.35">
      <c r="AF75" s="54"/>
      <c r="AH75">
        <v>1.4073205741626797E-2</v>
      </c>
    </row>
    <row r="76" spans="32:44" x14ac:dyDescent="0.35">
      <c r="AF76" s="54"/>
      <c r="AH76">
        <v>2.8764912280701757E-2</v>
      </c>
      <c r="AM76" s="54"/>
    </row>
    <row r="77" spans="32:44" x14ac:dyDescent="0.35">
      <c r="AF77" s="54"/>
      <c r="AH77">
        <v>4.5466509433962264E-2</v>
      </c>
      <c r="AM77" s="54"/>
    </row>
    <row r="78" spans="32:44" x14ac:dyDescent="0.35">
      <c r="AF78" s="54"/>
      <c r="AH78">
        <v>0.34925921052631581</v>
      </c>
      <c r="AM78" s="54"/>
    </row>
    <row r="79" spans="32:44" x14ac:dyDescent="0.35">
      <c r="AH79">
        <v>0.74405666666666659</v>
      </c>
      <c r="AM79" s="54"/>
    </row>
    <row r="80" spans="32:44" x14ac:dyDescent="0.35">
      <c r="AH80">
        <v>0.77793333333333337</v>
      </c>
      <c r="AM80" s="54"/>
    </row>
    <row r="81" spans="34:39" x14ac:dyDescent="0.35">
      <c r="AH81">
        <v>0.69313894230769235</v>
      </c>
      <c r="AM81" s="54"/>
    </row>
    <row r="82" spans="34:39" x14ac:dyDescent="0.35">
      <c r="AH82">
        <v>0.34413008849557525</v>
      </c>
    </row>
    <row r="83" spans="34:39" x14ac:dyDescent="0.35">
      <c r="AH83">
        <v>2.9028229665071771E-2</v>
      </c>
    </row>
    <row r="84" spans="34:39" x14ac:dyDescent="0.35">
      <c r="AH84">
        <v>5.0880263157894741E-2</v>
      </c>
    </row>
    <row r="85" spans="34:39" x14ac:dyDescent="0.35">
      <c r="AH85">
        <v>7.1221226415094346E-2</v>
      </c>
    </row>
    <row r="86" spans="34:39" x14ac:dyDescent="0.35">
      <c r="AH86">
        <v>0.37939429824561405</v>
      </c>
    </row>
    <row r="87" spans="34:39" x14ac:dyDescent="0.35">
      <c r="AH87">
        <v>0.77672714285714284</v>
      </c>
    </row>
    <row r="88" spans="34:39" x14ac:dyDescent="0.35">
      <c r="AH88">
        <v>0.80767412280701756</v>
      </c>
    </row>
    <row r="89" spans="34:39" x14ac:dyDescent="0.35">
      <c r="AH89">
        <v>0.74356346153846153</v>
      </c>
    </row>
    <row r="90" spans="34:39" x14ac:dyDescent="0.35">
      <c r="AH90">
        <v>0.38659424778761065</v>
      </c>
    </row>
    <row r="91" spans="34:39" x14ac:dyDescent="0.35">
      <c r="AH91">
        <v>5.8854545454545458E-2</v>
      </c>
    </row>
    <row r="92" spans="34:39" x14ac:dyDescent="0.35">
      <c r="AH92" s="54">
        <v>8.9512719298245613E-2</v>
      </c>
    </row>
    <row r="93" spans="34:39" x14ac:dyDescent="0.35">
      <c r="AH93" s="54">
        <v>0.11654056603773584</v>
      </c>
    </row>
    <row r="94" spans="34:39" x14ac:dyDescent="0.35">
      <c r="AH94" s="54">
        <v>0.41696754385964918</v>
      </c>
    </row>
    <row r="95" spans="34:39" x14ac:dyDescent="0.35">
      <c r="AH95">
        <v>0.81113761904761905</v>
      </c>
    </row>
    <row r="96" spans="34:39" x14ac:dyDescent="0.35">
      <c r="AH96">
        <v>0.83646535087719309</v>
      </c>
    </row>
    <row r="97" spans="34:44" x14ac:dyDescent="0.35">
      <c r="AH97">
        <v>0.77518894230769231</v>
      </c>
    </row>
    <row r="98" spans="34:44" x14ac:dyDescent="0.35">
      <c r="AH98">
        <v>0.43534159292035401</v>
      </c>
    </row>
    <row r="99" spans="34:44" x14ac:dyDescent="0.35">
      <c r="AH99">
        <v>0.10608086124401914</v>
      </c>
    </row>
    <row r="100" spans="34:44" x14ac:dyDescent="0.35">
      <c r="AH100">
        <v>0.15391710526315791</v>
      </c>
      <c r="AM100" s="54"/>
    </row>
    <row r="101" spans="34:44" x14ac:dyDescent="0.35">
      <c r="AH101">
        <v>0.18254905660377357</v>
      </c>
      <c r="AM101" s="54"/>
    </row>
    <row r="102" spans="34:44" x14ac:dyDescent="0.35">
      <c r="AH102">
        <v>0.46788464912280708</v>
      </c>
      <c r="AM102" s="54"/>
    </row>
    <row r="103" spans="34:44" x14ac:dyDescent="0.35">
      <c r="AH103">
        <v>0.84095714285714285</v>
      </c>
      <c r="AM103" s="54"/>
    </row>
    <row r="104" spans="34:44" x14ac:dyDescent="0.35">
      <c r="AH104">
        <v>0.86194780701754392</v>
      </c>
      <c r="AM104" s="54"/>
    </row>
    <row r="105" spans="34:44" x14ac:dyDescent="0.35">
      <c r="AH105">
        <v>0.80883028846153837</v>
      </c>
      <c r="AM105" s="54"/>
    </row>
    <row r="106" spans="34:44" x14ac:dyDescent="0.35">
      <c r="AH106">
        <v>0.51061769911504429</v>
      </c>
    </row>
    <row r="107" spans="34:44" x14ac:dyDescent="0.35">
      <c r="AH107">
        <v>0.1892708133971292</v>
      </c>
    </row>
    <row r="108" spans="34:44" x14ac:dyDescent="0.35">
      <c r="AH108">
        <v>0.2527666666666667</v>
      </c>
    </row>
    <row r="109" spans="34:44" x14ac:dyDescent="0.35">
      <c r="AH109">
        <v>0.275738679245283</v>
      </c>
    </row>
    <row r="110" spans="34:44" x14ac:dyDescent="0.35">
      <c r="AH110">
        <v>0.53651184210526315</v>
      </c>
    </row>
    <row r="111" spans="34:44" x14ac:dyDescent="0.35">
      <c r="AH111">
        <v>0.86911809523809525</v>
      </c>
    </row>
    <row r="112" spans="34:44" x14ac:dyDescent="0.35">
      <c r="AH112">
        <v>0.88669824561403521</v>
      </c>
      <c r="AR112" s="54"/>
    </row>
    <row r="113" spans="34:44" x14ac:dyDescent="0.35">
      <c r="AH113">
        <v>0.84790144230769227</v>
      </c>
      <c r="AR113" s="54"/>
    </row>
    <row r="114" spans="34:44" x14ac:dyDescent="0.35">
      <c r="AH114">
        <v>0.61222168141592925</v>
      </c>
    </row>
    <row r="115" spans="34:44" x14ac:dyDescent="0.35">
      <c r="AH115">
        <v>0.31886937799043064</v>
      </c>
    </row>
    <row r="116" spans="34:44" x14ac:dyDescent="0.35">
      <c r="AH116">
        <v>0.40650043859649126</v>
      </c>
    </row>
    <row r="117" spans="34:44" x14ac:dyDescent="0.35">
      <c r="AH117">
        <v>0.41801132075471692</v>
      </c>
    </row>
    <row r="118" spans="34:44" x14ac:dyDescent="0.35">
      <c r="AH118">
        <v>0.62831359649122809</v>
      </c>
    </row>
    <row r="119" spans="34:44" x14ac:dyDescent="0.35">
      <c r="AH119">
        <v>0.88005047619047616</v>
      </c>
    </row>
    <row r="120" spans="34:44" x14ac:dyDescent="0.35">
      <c r="AH120">
        <v>0.89856008771929829</v>
      </c>
    </row>
    <row r="121" spans="34:44" x14ac:dyDescent="0.35">
      <c r="AH121">
        <v>0.87092596153846147</v>
      </c>
    </row>
    <row r="122" spans="34:44" x14ac:dyDescent="0.35">
      <c r="AH122">
        <v>0.73723761061946913</v>
      </c>
    </row>
    <row r="123" spans="34:44" x14ac:dyDescent="0.35">
      <c r="AH123">
        <v>0.52698277511961722</v>
      </c>
    </row>
    <row r="124" spans="34:44" x14ac:dyDescent="0.35">
      <c r="AH124">
        <v>0.6039855263157895</v>
      </c>
    </row>
    <row r="125" spans="34:44" x14ac:dyDescent="0.35">
      <c r="AH125">
        <v>0.59894952830188675</v>
      </c>
    </row>
    <row r="126" spans="34:44" x14ac:dyDescent="0.35">
      <c r="AH126">
        <v>0.74094561403508785</v>
      </c>
    </row>
    <row r="127" spans="34:44" x14ac:dyDescent="0.35">
      <c r="AH127">
        <v>0.89159714285714287</v>
      </c>
    </row>
    <row r="128" spans="34:44" x14ac:dyDescent="0.35">
      <c r="AH128">
        <v>0.90504517543859653</v>
      </c>
    </row>
    <row r="129" spans="34:34" x14ac:dyDescent="0.35">
      <c r="AH129">
        <v>0.88950048076923072</v>
      </c>
    </row>
    <row r="130" spans="34:34" x14ac:dyDescent="0.35">
      <c r="AH130">
        <v>0.83935530973451333</v>
      </c>
    </row>
    <row r="131" spans="34:34" x14ac:dyDescent="0.35">
      <c r="AH131">
        <v>0.73164258373205748</v>
      </c>
    </row>
    <row r="132" spans="34:34" x14ac:dyDescent="0.35">
      <c r="AH132">
        <v>0.76780921052631579</v>
      </c>
    </row>
    <row r="133" spans="34:34" x14ac:dyDescent="0.35">
      <c r="AH133">
        <v>0.75082735849056592</v>
      </c>
    </row>
    <row r="134" spans="34:34" x14ac:dyDescent="0.35">
      <c r="AH134">
        <v>0.83117807017543865</v>
      </c>
    </row>
    <row r="135" spans="34:34" x14ac:dyDescent="0.35">
      <c r="AH135" s="54">
        <v>0.90752285714285719</v>
      </c>
    </row>
    <row r="136" spans="34:34" x14ac:dyDescent="0.35">
      <c r="AH136" s="54">
        <v>0.91240394736842101</v>
      </c>
    </row>
    <row r="137" spans="34:34" x14ac:dyDescent="0.35">
      <c r="AH137" s="54">
        <v>0.89947596153846154</v>
      </c>
    </row>
    <row r="138" spans="34:34" x14ac:dyDescent="0.35">
      <c r="AH138" s="54">
        <v>0.90586725663716827</v>
      </c>
    </row>
    <row r="139" spans="34:34" x14ac:dyDescent="0.35">
      <c r="AH139" s="54">
        <v>0.87629377990430624</v>
      </c>
    </row>
    <row r="140" spans="34:34" x14ac:dyDescent="0.35">
      <c r="AH140">
        <v>0.88097763157894748</v>
      </c>
    </row>
    <row r="141" spans="34:34" x14ac:dyDescent="0.35">
      <c r="AH141">
        <v>0.85014716981132066</v>
      </c>
    </row>
    <row r="142" spans="34:34" x14ac:dyDescent="0.35">
      <c r="AH142">
        <v>0.8938469298245616</v>
      </c>
    </row>
    <row r="143" spans="34:34" x14ac:dyDescent="0.35">
      <c r="AH143">
        <v>0.90797095238095238</v>
      </c>
    </row>
    <row r="144" spans="34:34" x14ac:dyDescent="0.35">
      <c r="AH144">
        <v>0.91625789473684227</v>
      </c>
    </row>
    <row r="145" spans="34:39" x14ac:dyDescent="0.35">
      <c r="AH145">
        <v>0.91095865384615382</v>
      </c>
    </row>
    <row r="146" spans="34:39" x14ac:dyDescent="0.35">
      <c r="AH146">
        <v>0.91737566371681412</v>
      </c>
    </row>
    <row r="147" spans="34:39" x14ac:dyDescent="0.35">
      <c r="AH147">
        <v>0.89815454545454554</v>
      </c>
    </row>
    <row r="148" spans="34:39" x14ac:dyDescent="0.35">
      <c r="AH148">
        <v>0.90236666666666665</v>
      </c>
    </row>
    <row r="149" spans="34:39" x14ac:dyDescent="0.35">
      <c r="AH149">
        <v>0.87779716981132072</v>
      </c>
    </row>
    <row r="150" spans="34:39" x14ac:dyDescent="0.35">
      <c r="AH150">
        <v>0.91389649122807015</v>
      </c>
    </row>
    <row r="151" spans="34:39" x14ac:dyDescent="0.35">
      <c r="AH151">
        <v>0.92556476190476189</v>
      </c>
    </row>
    <row r="152" spans="34:39" x14ac:dyDescent="0.35">
      <c r="AH152">
        <v>0.92403026315789483</v>
      </c>
      <c r="AM152" s="54"/>
    </row>
    <row r="153" spans="34:39" x14ac:dyDescent="0.35">
      <c r="AH153">
        <v>0.91784182692307692</v>
      </c>
      <c r="AM153" s="54"/>
    </row>
    <row r="154" spans="34:39" x14ac:dyDescent="0.35">
      <c r="AH154">
        <v>0.93308362831858416</v>
      </c>
    </row>
    <row r="155" spans="34:39" x14ac:dyDescent="0.35">
      <c r="AH155">
        <v>0.91567607655502403</v>
      </c>
    </row>
    <row r="156" spans="34:39" x14ac:dyDescent="0.35">
      <c r="AH156">
        <v>0.91997324561403504</v>
      </c>
    </row>
    <row r="157" spans="34:39" x14ac:dyDescent="0.35">
      <c r="AH157">
        <v>0.89196179245283014</v>
      </c>
    </row>
    <row r="158" spans="34:39" x14ac:dyDescent="0.35">
      <c r="AH158">
        <v>0.92562412280701756</v>
      </c>
    </row>
    <row r="159" spans="34:39" x14ac:dyDescent="0.35">
      <c r="AH159" s="54">
        <v>0.92674761904761904</v>
      </c>
    </row>
    <row r="160" spans="34:39" x14ac:dyDescent="0.35">
      <c r="AH160" s="54">
        <v>0.93078771929824577</v>
      </c>
    </row>
    <row r="161" spans="34:34" x14ac:dyDescent="0.35">
      <c r="AH161" s="54">
        <v>0.92193653846153845</v>
      </c>
    </row>
    <row r="162" spans="34:34" x14ac:dyDescent="0.35">
      <c r="AH162" s="54">
        <v>0.93552831858407093</v>
      </c>
    </row>
    <row r="163" spans="34:34" x14ac:dyDescent="0.35">
      <c r="AH163" s="54">
        <v>0.93341818181818192</v>
      </c>
    </row>
    <row r="164" spans="34:34" x14ac:dyDescent="0.35">
      <c r="AH164">
        <v>0.93399868421052634</v>
      </c>
    </row>
    <row r="165" spans="34:34" x14ac:dyDescent="0.35">
      <c r="AH165">
        <v>0.90668915094339619</v>
      </c>
    </row>
    <row r="166" spans="34:34" x14ac:dyDescent="0.35">
      <c r="AH166">
        <v>0.93420657894736847</v>
      </c>
    </row>
    <row r="167" spans="34:34" x14ac:dyDescent="0.35">
      <c r="AH167">
        <v>0.94349761904761897</v>
      </c>
    </row>
    <row r="168" spans="34:34" x14ac:dyDescent="0.35">
      <c r="AH168">
        <v>0.93796008771929829</v>
      </c>
    </row>
    <row r="169" spans="34:34" x14ac:dyDescent="0.35">
      <c r="AH169">
        <v>0.92451682692307691</v>
      </c>
    </row>
    <row r="170" spans="34:34" x14ac:dyDescent="0.35">
      <c r="AH170">
        <v>0.94416769911504428</v>
      </c>
    </row>
    <row r="171" spans="34:34" x14ac:dyDescent="0.35">
      <c r="AH171">
        <v>0.94575406698564601</v>
      </c>
    </row>
    <row r="172" spans="34:34" x14ac:dyDescent="0.35">
      <c r="AH172">
        <v>0.94074692982456143</v>
      </c>
    </row>
    <row r="173" spans="34:34" x14ac:dyDescent="0.35">
      <c r="AH173">
        <v>0.91668443396226407</v>
      </c>
    </row>
    <row r="174" spans="34:34" x14ac:dyDescent="0.35">
      <c r="AH174">
        <v>0.94046228070175453</v>
      </c>
    </row>
    <row r="175" spans="34:34" x14ac:dyDescent="0.35">
      <c r="AH175">
        <v>0.94341142857142846</v>
      </c>
    </row>
    <row r="176" spans="34:34" x14ac:dyDescent="0.35">
      <c r="AH176">
        <v>0.94271052631578944</v>
      </c>
    </row>
    <row r="177" spans="34:34" x14ac:dyDescent="0.35">
      <c r="AH177">
        <v>0.93310913461538458</v>
      </c>
    </row>
    <row r="178" spans="34:34" x14ac:dyDescent="0.35">
      <c r="AH178">
        <v>0.95243893805309754</v>
      </c>
    </row>
    <row r="179" spans="34:34" x14ac:dyDescent="0.35">
      <c r="AH179">
        <v>0.95827751196172262</v>
      </c>
    </row>
    <row r="180" spans="34:34" x14ac:dyDescent="0.35">
      <c r="AH180">
        <v>0.95186008771929831</v>
      </c>
    </row>
    <row r="181" spans="34:34" x14ac:dyDescent="0.35">
      <c r="AH181">
        <v>0.92085377358490561</v>
      </c>
    </row>
    <row r="182" spans="34:34" x14ac:dyDescent="0.35">
      <c r="AH182">
        <v>0.95151052631578947</v>
      </c>
    </row>
    <row r="183" spans="34:34" x14ac:dyDescent="0.35">
      <c r="AH183">
        <v>0.95732142857142843</v>
      </c>
    </row>
    <row r="184" spans="34:34" x14ac:dyDescent="0.35">
      <c r="AH184">
        <v>0.95047500000000007</v>
      </c>
    </row>
    <row r="185" spans="34:34" x14ac:dyDescent="0.35">
      <c r="AH185">
        <v>0.93512307692307683</v>
      </c>
    </row>
    <row r="186" spans="34:34" x14ac:dyDescent="0.35">
      <c r="AH186">
        <v>0.95428451327433639</v>
      </c>
    </row>
    <row r="187" spans="34:34" x14ac:dyDescent="0.35">
      <c r="AH187">
        <v>0.96189282296650713</v>
      </c>
    </row>
    <row r="188" spans="34:34" x14ac:dyDescent="0.35">
      <c r="AH188">
        <v>0.95463333333333344</v>
      </c>
    </row>
    <row r="189" spans="34:34" x14ac:dyDescent="0.35">
      <c r="AH189">
        <v>0.93677641509433951</v>
      </c>
    </row>
    <row r="190" spans="34:34" x14ac:dyDescent="0.35">
      <c r="AH190">
        <v>0.95457105263157904</v>
      </c>
    </row>
    <row r="191" spans="34:34" x14ac:dyDescent="0.35">
      <c r="AH191">
        <v>0.96324666666666658</v>
      </c>
    </row>
    <row r="192" spans="34:34" x14ac:dyDescent="0.35">
      <c r="AH192">
        <v>0.95537456140350885</v>
      </c>
    </row>
    <row r="193" spans="34:34" x14ac:dyDescent="0.35">
      <c r="AH193">
        <v>0.94547499999999995</v>
      </c>
    </row>
    <row r="194" spans="34:34" x14ac:dyDescent="0.35">
      <c r="AH194">
        <v>0.95845221238938061</v>
      </c>
    </row>
    <row r="195" spans="34:34" x14ac:dyDescent="0.35">
      <c r="AH195">
        <v>0.96621818181818186</v>
      </c>
    </row>
    <row r="196" spans="34:34" x14ac:dyDescent="0.35">
      <c r="AH196">
        <v>0.95983815789473692</v>
      </c>
    </row>
    <row r="197" spans="34:34" x14ac:dyDescent="0.35">
      <c r="AH197">
        <v>0.9472896226415094</v>
      </c>
    </row>
    <row r="198" spans="34:34" x14ac:dyDescent="0.35">
      <c r="AH198">
        <v>0.96782412280701768</v>
      </c>
    </row>
    <row r="199" spans="34:34" x14ac:dyDescent="0.35">
      <c r="AH199">
        <v>0.97455523809523803</v>
      </c>
    </row>
    <row r="200" spans="34:34" x14ac:dyDescent="0.35">
      <c r="AH200">
        <v>0.95935833333333331</v>
      </c>
    </row>
    <row r="201" spans="34:34" x14ac:dyDescent="0.35">
      <c r="AH201">
        <v>0.94989182692307694</v>
      </c>
    </row>
    <row r="202" spans="34:34" x14ac:dyDescent="0.35">
      <c r="AH202">
        <v>0.97092566371681421</v>
      </c>
    </row>
    <row r="203" spans="34:34" x14ac:dyDescent="0.35">
      <c r="AH203">
        <v>0.98145550239234447</v>
      </c>
    </row>
    <row r="204" spans="34:34" x14ac:dyDescent="0.35">
      <c r="AH204">
        <v>0.96881885964912284</v>
      </c>
    </row>
    <row r="205" spans="34:34" x14ac:dyDescent="0.35">
      <c r="AH205">
        <v>0.95065566037735849</v>
      </c>
    </row>
    <row r="206" spans="34:34" x14ac:dyDescent="0.35">
      <c r="AH206">
        <v>0.96419298245614049</v>
      </c>
    </row>
    <row r="207" spans="34:34" x14ac:dyDescent="0.35">
      <c r="AH207">
        <v>0.97270428571428569</v>
      </c>
    </row>
    <row r="208" spans="34:34" x14ac:dyDescent="0.35">
      <c r="AH208">
        <v>0.96814166666666679</v>
      </c>
    </row>
    <row r="209" spans="34:34" x14ac:dyDescent="0.35">
      <c r="AH209">
        <v>0.95886298076923071</v>
      </c>
    </row>
    <row r="210" spans="34:34" x14ac:dyDescent="0.35">
      <c r="AH210">
        <v>0.97194380530973457</v>
      </c>
    </row>
    <row r="211" spans="34:34" x14ac:dyDescent="0.35">
      <c r="AH211">
        <v>0.98008899521531101</v>
      </c>
    </row>
    <row r="212" spans="34:34" x14ac:dyDescent="0.35">
      <c r="AH212">
        <v>0.97053903508771944</v>
      </c>
    </row>
    <row r="213" spans="34:34" x14ac:dyDescent="0.35">
      <c r="AH213">
        <v>0.95249575471698111</v>
      </c>
    </row>
    <row r="214" spans="34:34" x14ac:dyDescent="0.35">
      <c r="AH214">
        <v>0.97252236842105266</v>
      </c>
    </row>
    <row r="215" spans="34:34" x14ac:dyDescent="0.35">
      <c r="AH215">
        <v>0.98468714285714276</v>
      </c>
    </row>
    <row r="216" spans="34:34" x14ac:dyDescent="0.35">
      <c r="AH216">
        <v>0.96659078947368426</v>
      </c>
    </row>
    <row r="217" spans="34:34" x14ac:dyDescent="0.35">
      <c r="AH217">
        <v>0.96554663461538459</v>
      </c>
    </row>
    <row r="218" spans="34:34" x14ac:dyDescent="0.35">
      <c r="AH218">
        <v>0.97817433628318595</v>
      </c>
    </row>
    <row r="219" spans="34:34" x14ac:dyDescent="0.35">
      <c r="AH219">
        <v>0.98427368421052652</v>
      </c>
    </row>
    <row r="220" spans="34:34" x14ac:dyDescent="0.35">
      <c r="AH220">
        <v>0.98083070175438603</v>
      </c>
    </row>
    <row r="221" spans="34:34" x14ac:dyDescent="0.35">
      <c r="AH221">
        <v>0.95372358490566034</v>
      </c>
    </row>
    <row r="222" spans="34:34" x14ac:dyDescent="0.35">
      <c r="AH222">
        <v>0.97923771929824566</v>
      </c>
    </row>
    <row r="223" spans="34:34" x14ac:dyDescent="0.35">
      <c r="AH223">
        <v>0.98960476190476188</v>
      </c>
    </row>
    <row r="224" spans="34:34" x14ac:dyDescent="0.35">
      <c r="AH224">
        <v>0.97267368421052647</v>
      </c>
    </row>
    <row r="225" spans="34:34" x14ac:dyDescent="0.35">
      <c r="AH225">
        <v>0.96759423076923068</v>
      </c>
    </row>
    <row r="226" spans="34:34" x14ac:dyDescent="0.35">
      <c r="AH226">
        <v>0.98192433628318587</v>
      </c>
    </row>
    <row r="227" spans="34:34" x14ac:dyDescent="0.35">
      <c r="AH227">
        <v>0.99041770334928236</v>
      </c>
    </row>
    <row r="228" spans="34:34" x14ac:dyDescent="0.35">
      <c r="AH228">
        <v>0.97830000000000006</v>
      </c>
    </row>
    <row r="229" spans="34:34" x14ac:dyDescent="0.35">
      <c r="AH229">
        <v>0.96819858490566035</v>
      </c>
    </row>
    <row r="230" spans="34:34" x14ac:dyDescent="0.35">
      <c r="AH230">
        <v>0.98133508771929834</v>
      </c>
    </row>
    <row r="231" spans="34:34" x14ac:dyDescent="0.35">
      <c r="AH231">
        <v>0.99809095238095247</v>
      </c>
    </row>
    <row r="232" spans="34:34" x14ac:dyDescent="0.35">
      <c r="AH232">
        <v>0.97302763157894745</v>
      </c>
    </row>
    <row r="233" spans="34:34" x14ac:dyDescent="0.35">
      <c r="AH233">
        <v>0.9700192307692308</v>
      </c>
    </row>
    <row r="234" spans="34:34" x14ac:dyDescent="0.35">
      <c r="AH234">
        <v>0.9812898230088497</v>
      </c>
    </row>
    <row r="235" spans="34:34" x14ac:dyDescent="0.35">
      <c r="AH235">
        <v>0.98988468899521531</v>
      </c>
    </row>
    <row r="236" spans="34:34" x14ac:dyDescent="0.35">
      <c r="AH236">
        <v>0.98476842105263163</v>
      </c>
    </row>
    <row r="237" spans="34:34" x14ac:dyDescent="0.35">
      <c r="AH237">
        <v>0.97098962264150945</v>
      </c>
    </row>
    <row r="238" spans="34:34" x14ac:dyDescent="0.35">
      <c r="AH238">
        <v>0.98447807017543876</v>
      </c>
    </row>
  </sheetData>
  <mergeCells count="8">
    <mergeCell ref="D3:P4"/>
    <mergeCell ref="AF1:AM2"/>
    <mergeCell ref="AF3:AM4"/>
    <mergeCell ref="D39:K40"/>
    <mergeCell ref="D1:K2"/>
    <mergeCell ref="D14:K15"/>
    <mergeCell ref="D26:K27"/>
    <mergeCell ref="D28:K29"/>
  </mergeCells>
  <conditionalFormatting sqref="F6:AD6">
    <cfRule type="colorScale" priority="8">
      <colorScale>
        <cfvo type="num" val="0"/>
        <cfvo type="percent" val="50"/>
        <cfvo type="num" val="4614"/>
        <color rgb="FFF8696B"/>
        <color rgb="FFFCFCFF"/>
        <color rgb="FF63BE7B"/>
      </colorScale>
    </cfRule>
  </conditionalFormatting>
  <conditionalFormatting sqref="F7:AD7">
    <cfRule type="colorScale" priority="7">
      <colorScale>
        <cfvo type="num" val="0"/>
        <cfvo type="percent" val="50"/>
        <cfvo type="num" val="6276"/>
        <color rgb="FFF8696B"/>
        <color rgb="FFFCFCFF"/>
        <color rgb="FF63BE7B"/>
      </colorScale>
    </cfRule>
  </conditionalFormatting>
  <conditionalFormatting sqref="F8:AD8">
    <cfRule type="colorScale" priority="6">
      <colorScale>
        <cfvo type="num" val="0"/>
        <cfvo type="percent" val="50"/>
        <cfvo type="num" val="6620"/>
        <color rgb="FFF8696B"/>
        <color rgb="FFFCFCFF"/>
        <color rgb="FF63BE7B"/>
      </colorScale>
    </cfRule>
  </conditionalFormatting>
  <conditionalFormatting sqref="F9:AD9">
    <cfRule type="colorScale" priority="5">
      <colorScale>
        <cfvo type="num" val="0"/>
        <cfvo type="percent" val="50"/>
        <cfvo type="num" val="8651"/>
        <color rgb="FFF8696B"/>
        <color rgb="FFFCFCFF"/>
        <color rgb="FF63BE7B"/>
      </colorScale>
    </cfRule>
  </conditionalFormatting>
  <conditionalFormatting sqref="F10:AD10">
    <cfRule type="colorScale" priority="4">
      <colorScale>
        <cfvo type="num" val="0"/>
        <cfvo type="percent" val="50"/>
        <cfvo type="num" val="8680"/>
        <color rgb="FFF8696B"/>
        <color rgb="FFFCFCFF"/>
        <color rgb="FF63BE7B"/>
      </colorScale>
    </cfRule>
  </conditionalFormatting>
  <conditionalFormatting sqref="F11:AD11">
    <cfRule type="colorScale" priority="3">
      <colorScale>
        <cfvo type="num" val="0"/>
        <cfvo type="percent" val="50"/>
        <cfvo type="num" val="8884"/>
        <color rgb="FFF8696B"/>
        <color rgb="FFFCFCFF"/>
        <color rgb="FF63BE7B"/>
      </colorScale>
    </cfRule>
  </conditionalFormatting>
  <conditionalFormatting sqref="F12:AD12">
    <cfRule type="colorScale" priority="2">
      <colorScale>
        <cfvo type="num" val="0"/>
        <cfvo type="percent" val="50"/>
        <cfvo type="num" val="6737"/>
        <color rgb="FFF8696B"/>
        <color rgb="FFFCFCFF"/>
        <color rgb="FF63BE7B"/>
      </colorScale>
    </cfRule>
  </conditionalFormatting>
  <conditionalFormatting sqref="F13:AD13">
    <cfRule type="colorScale" priority="1">
      <colorScale>
        <cfvo type="num" val="0"/>
        <cfvo type="percent" val="50"/>
        <cfvo type="num" val="6493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Q r t v V o v u 2 N a k A A A A 9 g A A A B I A H A B D b 2 5 m a W c v U G F j a 2 F n Z S 5 4 b W w g o h g A K K A U A A A A A A A A A A A A A A A A A A A A A A A A A A A A h Y 8 x D o I w G I W v Q r r T l m o M I T 9 l c A V j Y m J c m 1 K h E Y q h x X I 3 B 4 / k F c Q o 6 u b 4 v v c N 7 9 2 v N 8 j G t g k u q r e 6 M y m K M E W B M r I r t a l S N L h j G K O M w 1 b I k 6 h U M M n G J q M t U 1 Q 7 d 0 4 I 8 d 5 j v 8 B d X x F G a U Q O R b 6 T t W o F + s j 6 v x x q Y 5 0 w U i E O + 9 c Y z n A U L X G 8 Y p g C m S E U 2 n w F N u 1 9 t j 8 Q 1 k P j h l 5 x Z c J N D m S O Q N 4 f + A N Q S w M E F A A C A A g A Q r t v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K 7 b 1 Y o i k e 4 D g A A A B E A A A A T A B w A R m 9 y b X V s Y X M v U 2 V j d G l v b j E u b S C i G A A o o B Q A A A A A A A A A A A A A A A A A A A A A A A A A A A A r T k 0 u y c z P U w i G 0 I b W A F B L A Q I t A B Q A A g A I A E K 7 b 1 a L 7 t j W p A A A A P Y A A A A S A A A A A A A A A A A A A A A A A A A A A A B D b 2 5 m a W c v U G F j a 2 F n Z S 5 4 b W x Q S w E C L Q A U A A I A C A B C u 2 9 W D 8 r p q 6 Q A A A D p A A A A E w A A A A A A A A A A A A A A A A D w A A A A W 0 N v b n R l b n R f V H l w Z X N d L n h t b F B L A Q I t A B Q A A g A I A E K 7 b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f q j 1 y H + m m S 5 m / 2 m A N 3 Y M u A A A A A A I A A A A A A B B m A A A A A Q A A I A A A A C Q h q V J U N T h y X / N 8 i O I r g C 9 Q U i v l S u F V y R I L R 9 a i H 8 H A A A A A A A 6 A A A A A A g A A I A A A A E i n n d t H U e v V J W W x S v + C g A c k v L f s 0 A x K 6 E X L R V 2 P W T M e U A A A A L u v 1 z h N s Y X C x Z Z D f w j M e 0 l S O K G Q w h E n d 0 f B g 6 w Z N F Y b H 8 i B Z 8 J n 6 B 2 G S A q K c v r k A / L o A h X d v P R n 0 P Q j S I r 3 B Z V o T B s Q d L g 0 4 J y O Z 7 9 B h t q f Q A A A A M U p C s 3 k B K t v q e X C D 9 2 f n m t z d d P M R E R y Q R D Q k H W 3 w y G R i T o f 6 D A z I r P v k I S V S p P w s L y l B G 8 H e l S p p l 9 l f 6 P a n O g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53D5F3C05A7C40B5EF088E8ABD49EB" ma:contentTypeVersion="11" ma:contentTypeDescription="Een nieuw document maken." ma:contentTypeScope="" ma:versionID="6ebbbf91cf51d354b14915604554bd5c">
  <xsd:schema xmlns:xsd="http://www.w3.org/2001/XMLSchema" xmlns:xs="http://www.w3.org/2001/XMLSchema" xmlns:p="http://schemas.microsoft.com/office/2006/metadata/properties" xmlns:ns2="3e7f9e2c-f654-4b70-aca7-6d41ca63b1fa" xmlns:ns3="d6195c44-ef94-42e2-8a98-24f1192ce415" targetNamespace="http://schemas.microsoft.com/office/2006/metadata/properties" ma:root="true" ma:fieldsID="8cf1efeabbe496da3ce693c327cf7878" ns2:_="" ns3:_="">
    <xsd:import namespace="3e7f9e2c-f654-4b70-aca7-6d41ca63b1fa"/>
    <xsd:import namespace="d6195c44-ef94-42e2-8a98-24f1192ce4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f9e2c-f654-4b70-aca7-6d41ca63b1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95c44-ef94-42e2-8a98-24f1192ce41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49fdc57-9199-44be-9e8f-e50e21d8bbe7}" ma:internalName="TaxCatchAll" ma:showField="CatchAllData" ma:web="d6195c44-ef94-42e2-8a98-24f1192ce4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7f9e2c-f654-4b70-aca7-6d41ca63b1fa">
      <Terms xmlns="http://schemas.microsoft.com/office/infopath/2007/PartnerControls"/>
    </lcf76f155ced4ddcb4097134ff3c332f>
    <TaxCatchAll xmlns="d6195c44-ef94-42e2-8a98-24f1192ce415" xsi:nil="true"/>
  </documentManagement>
</p:properties>
</file>

<file path=customXml/itemProps1.xml><?xml version="1.0" encoding="utf-8"?>
<ds:datastoreItem xmlns:ds="http://schemas.openxmlformats.org/officeDocument/2006/customXml" ds:itemID="{1BA8A53C-9C67-46B4-917D-6008334964C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70767090-F670-48BC-A942-01D546974794}"/>
</file>

<file path=customXml/itemProps3.xml><?xml version="1.0" encoding="utf-8"?>
<ds:datastoreItem xmlns:ds="http://schemas.openxmlformats.org/officeDocument/2006/customXml" ds:itemID="{5D0FD573-C8AD-4C95-9F6D-35953F14F2D5}"/>
</file>

<file path=customXml/itemProps4.xml><?xml version="1.0" encoding="utf-8"?>
<ds:datastoreItem xmlns:ds="http://schemas.openxmlformats.org/officeDocument/2006/customXml" ds:itemID="{EFE1B742-AA3F-49AB-BB35-FD9E73E61D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annill_max</vt:lpstr>
      <vt:lpstr>simple_vs_standard</vt:lpstr>
      <vt:lpstr>s vs std - static</vt:lpstr>
      <vt:lpstr>s vs std - dynamic</vt:lpstr>
      <vt:lpstr>delft_results</vt:lpstr>
      <vt:lpstr>utrecht_results</vt:lpstr>
      <vt:lpstr>rotterdamnoord_results</vt:lpstr>
      <vt:lpstr>amsterdam_results</vt:lpstr>
      <vt:lpstr>eindhoven_results</vt:lpstr>
      <vt:lpstr>rotterdamC_results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</dc:creator>
  <cp:lastModifiedBy>danie</cp:lastModifiedBy>
  <dcterms:created xsi:type="dcterms:W3CDTF">2023-03-03T13:06:02Z</dcterms:created>
  <dcterms:modified xsi:type="dcterms:W3CDTF">2023-05-13T19:01:30Z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0x010100BC53D5F3C05A7C40B5EF088E8ABD49EB</vt:lpwstr>
  </property>
</Properties>
</file>