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/>
  <mc:AlternateContent xmlns:mc="http://schemas.openxmlformats.org/markup-compatibility/2006">
    <mc:Choice Requires="x15">
      <x15ac:absPath xmlns:x15ac="http://schemas.microsoft.com/office/spreadsheetml/2010/11/ac" url="D:\Dropbox\CIE5318 Fieldwork Hydraulic Engineering\Sand samples\"/>
    </mc:Choice>
  </mc:AlternateContent>
  <bookViews>
    <workbookView xWindow="0" yWindow="0" windowWidth="28800" windowHeight="18000" tabRatio="500"/>
  </bookViews>
  <sheets>
    <sheet name="Calculations" sheetId="1" r:id="rId1"/>
    <sheet name="Results rock analysis" sheetId="3" r:id="rId2"/>
    <sheet name="Results sand samples" sheetId="2" r:id="rId3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S8" i="1" l="1"/>
  <c r="AS6" i="1"/>
  <c r="F7" i="3"/>
  <c r="H7" i="3"/>
  <c r="F6" i="3"/>
  <c r="H6" i="3"/>
  <c r="F5" i="3"/>
  <c r="H5" i="3"/>
  <c r="F4" i="3"/>
  <c r="H4" i="3"/>
  <c r="H36" i="1"/>
  <c r="J36" i="1"/>
  <c r="H35" i="1"/>
  <c r="J35" i="1"/>
  <c r="H34" i="1"/>
  <c r="J34" i="1"/>
  <c r="H33" i="1"/>
  <c r="J33" i="1"/>
  <c r="U26" i="1"/>
  <c r="V26" i="1"/>
  <c r="W26" i="1"/>
  <c r="X26" i="1"/>
  <c r="Y26" i="1"/>
  <c r="Z26" i="1"/>
  <c r="AA26" i="1"/>
  <c r="AB26" i="1"/>
  <c r="AC26" i="1"/>
  <c r="AD26" i="1"/>
  <c r="U22" i="1"/>
  <c r="U21" i="1"/>
  <c r="AD20" i="1"/>
  <c r="AD14" i="1"/>
  <c r="AD12" i="1"/>
  <c r="AD7" i="1"/>
  <c r="AD6" i="1"/>
  <c r="AD5" i="1"/>
  <c r="U19" i="1"/>
  <c r="V19" i="1"/>
  <c r="W19" i="1"/>
  <c r="X19" i="1"/>
  <c r="Y19" i="1"/>
  <c r="Z19" i="1"/>
  <c r="AA19" i="1"/>
  <c r="AB19" i="1"/>
  <c r="AC19" i="1"/>
  <c r="AD19" i="1"/>
  <c r="AF19" i="1"/>
  <c r="AS19" i="1"/>
  <c r="AR19" i="1"/>
  <c r="AQ19" i="1"/>
  <c r="AP19" i="1"/>
  <c r="AO19" i="1"/>
  <c r="AN19" i="1"/>
  <c r="AM19" i="1"/>
  <c r="AL19" i="1"/>
  <c r="AK19" i="1"/>
  <c r="AJ19" i="1"/>
  <c r="U20" i="1"/>
  <c r="V20" i="1"/>
  <c r="W20" i="1"/>
  <c r="X20" i="1"/>
  <c r="Y20" i="1"/>
  <c r="Z20" i="1"/>
  <c r="AA20" i="1"/>
  <c r="AB20" i="1"/>
  <c r="AC20" i="1"/>
  <c r="AF20" i="1"/>
  <c r="AS20" i="1"/>
  <c r="AR20" i="1"/>
  <c r="AQ20" i="1"/>
  <c r="AP20" i="1"/>
  <c r="AO20" i="1"/>
  <c r="AN20" i="1"/>
  <c r="AM20" i="1"/>
  <c r="AL20" i="1"/>
  <c r="AK20" i="1"/>
  <c r="AJ20" i="1"/>
  <c r="V21" i="1"/>
  <c r="W21" i="1"/>
  <c r="X21" i="1"/>
  <c r="Y21" i="1"/>
  <c r="Z21" i="1"/>
  <c r="AA21" i="1"/>
  <c r="AB21" i="1"/>
  <c r="AC21" i="1"/>
  <c r="AD21" i="1"/>
  <c r="AF21" i="1"/>
  <c r="AS21" i="1"/>
  <c r="AR21" i="1"/>
  <c r="AQ21" i="1"/>
  <c r="AP21" i="1"/>
  <c r="AO21" i="1"/>
  <c r="AN21" i="1"/>
  <c r="AM21" i="1"/>
  <c r="AL21" i="1"/>
  <c r="AK21" i="1"/>
  <c r="AJ21" i="1"/>
  <c r="V22" i="1"/>
  <c r="W22" i="1"/>
  <c r="X22" i="1"/>
  <c r="Y22" i="1"/>
  <c r="Z22" i="1"/>
  <c r="AA22" i="1"/>
  <c r="AB22" i="1"/>
  <c r="AC22" i="1"/>
  <c r="AD22" i="1"/>
  <c r="AF22" i="1"/>
  <c r="AS22" i="1"/>
  <c r="AR22" i="1"/>
  <c r="AQ22" i="1"/>
  <c r="AP22" i="1"/>
  <c r="AO22" i="1"/>
  <c r="AN22" i="1"/>
  <c r="AM22" i="1"/>
  <c r="AL22" i="1"/>
  <c r="AK22" i="1"/>
  <c r="AJ22" i="1"/>
  <c r="AF26" i="1"/>
  <c r="AS26" i="1"/>
  <c r="AR26" i="1"/>
  <c r="AQ26" i="1"/>
  <c r="AP26" i="1"/>
  <c r="AO26" i="1"/>
  <c r="AN26" i="1"/>
  <c r="AM26" i="1"/>
  <c r="AL26" i="1"/>
  <c r="AK26" i="1"/>
  <c r="AJ26" i="1"/>
  <c r="AD28" i="1"/>
  <c r="U28" i="1"/>
  <c r="V28" i="1"/>
  <c r="W28" i="1"/>
  <c r="X28" i="1"/>
  <c r="Y28" i="1"/>
  <c r="Z28" i="1"/>
  <c r="AA28" i="1"/>
  <c r="AB28" i="1"/>
  <c r="AC28" i="1"/>
  <c r="AF28" i="1"/>
  <c r="AS28" i="1"/>
  <c r="AR28" i="1"/>
  <c r="AQ28" i="1"/>
  <c r="AP28" i="1"/>
  <c r="AO28" i="1"/>
  <c r="AN28" i="1"/>
  <c r="AM28" i="1"/>
  <c r="AL28" i="1"/>
  <c r="AK28" i="1"/>
  <c r="AJ28" i="1"/>
  <c r="AD11" i="1"/>
  <c r="U11" i="1"/>
  <c r="V11" i="1"/>
  <c r="W11" i="1"/>
  <c r="X11" i="1"/>
  <c r="Y11" i="1"/>
  <c r="Z11" i="1"/>
  <c r="AA11" i="1"/>
  <c r="AB11" i="1"/>
  <c r="AC11" i="1"/>
  <c r="AF11" i="1"/>
  <c r="AS11" i="1"/>
  <c r="AR11" i="1"/>
  <c r="AQ11" i="1"/>
  <c r="AP11" i="1"/>
  <c r="AO11" i="1"/>
  <c r="AN11" i="1"/>
  <c r="AM11" i="1"/>
  <c r="AL11" i="1"/>
  <c r="U12" i="1"/>
  <c r="V12" i="1"/>
  <c r="W12" i="1"/>
  <c r="X12" i="1"/>
  <c r="Y12" i="1"/>
  <c r="Z12" i="1"/>
  <c r="AA12" i="1"/>
  <c r="AB12" i="1"/>
  <c r="AC12" i="1"/>
  <c r="AF12" i="1"/>
  <c r="AS12" i="1"/>
  <c r="AR12" i="1"/>
  <c r="AQ12" i="1"/>
  <c r="AP12" i="1"/>
  <c r="AO12" i="1"/>
  <c r="AN12" i="1"/>
  <c r="AM12" i="1"/>
  <c r="AL12" i="1"/>
  <c r="AK12" i="1"/>
  <c r="AJ12" i="1"/>
  <c r="AD13" i="1"/>
  <c r="U13" i="1"/>
  <c r="V13" i="1"/>
  <c r="W13" i="1"/>
  <c r="X13" i="1"/>
  <c r="Y13" i="1"/>
  <c r="Z13" i="1"/>
  <c r="AA13" i="1"/>
  <c r="AB13" i="1"/>
  <c r="AC13" i="1"/>
  <c r="AF13" i="1"/>
  <c r="AS13" i="1"/>
  <c r="AR13" i="1"/>
  <c r="AQ13" i="1"/>
  <c r="AP13" i="1"/>
  <c r="AO13" i="1"/>
  <c r="AN13" i="1"/>
  <c r="AM13" i="1"/>
  <c r="AL13" i="1"/>
  <c r="AK13" i="1"/>
  <c r="AJ13" i="1"/>
  <c r="U14" i="1"/>
  <c r="V14" i="1"/>
  <c r="W14" i="1"/>
  <c r="X14" i="1"/>
  <c r="Y14" i="1"/>
  <c r="Z14" i="1"/>
  <c r="AA14" i="1"/>
  <c r="AB14" i="1"/>
  <c r="AC14" i="1"/>
  <c r="AF14" i="1"/>
  <c r="AS14" i="1"/>
  <c r="AR14" i="1"/>
  <c r="AQ14" i="1"/>
  <c r="AP14" i="1"/>
  <c r="AO14" i="1"/>
  <c r="AN14" i="1"/>
  <c r="AM14" i="1"/>
  <c r="AL14" i="1"/>
  <c r="AK14" i="1"/>
  <c r="AJ14" i="1"/>
  <c r="U4" i="1"/>
  <c r="V4" i="1"/>
  <c r="W4" i="1"/>
  <c r="X4" i="1"/>
  <c r="Y4" i="1"/>
  <c r="Z4" i="1"/>
  <c r="AA4" i="1"/>
  <c r="AB4" i="1"/>
  <c r="AC4" i="1"/>
  <c r="AD4" i="1"/>
  <c r="AF4" i="1"/>
  <c r="AQ4" i="1"/>
  <c r="AP4" i="1"/>
  <c r="AO4" i="1"/>
  <c r="AN4" i="1"/>
  <c r="AM4" i="1"/>
  <c r="AL4" i="1"/>
  <c r="AK4" i="1"/>
  <c r="AJ4" i="1"/>
  <c r="U5" i="1"/>
  <c r="V5" i="1"/>
  <c r="W5" i="1"/>
  <c r="X5" i="1"/>
  <c r="Y5" i="1"/>
  <c r="Z5" i="1"/>
  <c r="AA5" i="1"/>
  <c r="AB5" i="1"/>
  <c r="AC5" i="1"/>
  <c r="AF5" i="1"/>
  <c r="AS5" i="1"/>
  <c r="AR5" i="1"/>
  <c r="AQ5" i="1"/>
  <c r="AP5" i="1"/>
  <c r="AO5" i="1"/>
  <c r="AN5" i="1"/>
  <c r="AM5" i="1"/>
  <c r="AL5" i="1"/>
  <c r="AK5" i="1"/>
  <c r="AJ5" i="1"/>
  <c r="U6" i="1"/>
  <c r="V6" i="1"/>
  <c r="W6" i="1"/>
  <c r="X6" i="1"/>
  <c r="Y6" i="1"/>
  <c r="Z6" i="1"/>
  <c r="AA6" i="1"/>
  <c r="AB6" i="1"/>
  <c r="AC6" i="1"/>
  <c r="AF6" i="1"/>
  <c r="AR6" i="1"/>
  <c r="AQ6" i="1"/>
  <c r="AP6" i="1"/>
  <c r="AO6" i="1"/>
  <c r="AN6" i="1"/>
  <c r="AM6" i="1"/>
  <c r="AL6" i="1"/>
  <c r="AK6" i="1"/>
  <c r="AJ6" i="1"/>
  <c r="U7" i="1"/>
  <c r="V7" i="1"/>
  <c r="W7" i="1"/>
  <c r="X7" i="1"/>
  <c r="Y7" i="1"/>
  <c r="Z7" i="1"/>
  <c r="AA7" i="1"/>
  <c r="AB7" i="1"/>
  <c r="AC7" i="1"/>
  <c r="AF7" i="1"/>
  <c r="AS7" i="1"/>
  <c r="AR7" i="1"/>
  <c r="AQ7" i="1"/>
  <c r="AP7" i="1"/>
  <c r="AO7" i="1"/>
  <c r="AN7" i="1"/>
  <c r="AM7" i="1"/>
  <c r="AL7" i="1"/>
  <c r="AK7" i="1"/>
  <c r="AJ7" i="1"/>
  <c r="AD8" i="1"/>
  <c r="U8" i="1"/>
  <c r="V8" i="1"/>
  <c r="W8" i="1"/>
  <c r="X8" i="1"/>
  <c r="Y8" i="1"/>
  <c r="Z8" i="1"/>
  <c r="AA8" i="1"/>
  <c r="AB8" i="1"/>
  <c r="AC8" i="1"/>
  <c r="AF8" i="1"/>
  <c r="AR8" i="1"/>
  <c r="AQ8" i="1"/>
  <c r="AP8" i="1"/>
  <c r="AO8" i="1"/>
  <c r="AN8" i="1"/>
  <c r="AM8" i="1"/>
  <c r="AL8" i="1"/>
  <c r="AK8" i="1"/>
  <c r="AJ8" i="1"/>
  <c r="U9" i="1"/>
  <c r="V9" i="1"/>
  <c r="W9" i="1"/>
  <c r="X9" i="1"/>
  <c r="Y9" i="1"/>
  <c r="Z9" i="1"/>
  <c r="AA9" i="1"/>
  <c r="AB9" i="1"/>
  <c r="AC9" i="1"/>
  <c r="AD9" i="1"/>
  <c r="AF9" i="1"/>
  <c r="AS9" i="1"/>
  <c r="AR9" i="1"/>
  <c r="AQ9" i="1"/>
  <c r="AP9" i="1"/>
  <c r="AO9" i="1"/>
  <c r="AN9" i="1"/>
  <c r="AM9" i="1"/>
  <c r="AL9" i="1"/>
  <c r="AK9" i="1"/>
  <c r="AJ9" i="1"/>
  <c r="U10" i="1"/>
  <c r="V10" i="1"/>
  <c r="W10" i="1"/>
  <c r="X10" i="1"/>
  <c r="Y10" i="1"/>
  <c r="Z10" i="1"/>
  <c r="AA10" i="1"/>
  <c r="AB10" i="1"/>
  <c r="AC10" i="1"/>
  <c r="AD10" i="1"/>
  <c r="AF10" i="1"/>
  <c r="AS10" i="1"/>
  <c r="AR10" i="1"/>
  <c r="AQ10" i="1"/>
  <c r="AP10" i="1"/>
  <c r="AO10" i="1"/>
  <c r="AN10" i="1"/>
  <c r="AM10" i="1"/>
  <c r="AL10" i="1"/>
  <c r="AK10" i="1"/>
  <c r="AJ10" i="1"/>
  <c r="AG5" i="1"/>
  <c r="AH5" i="1"/>
  <c r="AG6" i="1"/>
  <c r="AH6" i="1"/>
  <c r="AG7" i="1"/>
  <c r="AH7" i="1"/>
  <c r="AG8" i="1"/>
  <c r="AH8" i="1"/>
  <c r="AG9" i="1"/>
  <c r="AH9" i="1"/>
  <c r="AG10" i="1"/>
  <c r="AH10" i="1"/>
  <c r="AG11" i="1"/>
  <c r="AH11" i="1"/>
  <c r="AG12" i="1"/>
  <c r="AH12" i="1"/>
  <c r="AG13" i="1"/>
  <c r="AH13" i="1"/>
  <c r="AG14" i="1"/>
  <c r="AH14" i="1"/>
  <c r="AG19" i="1"/>
  <c r="AH19" i="1"/>
  <c r="AG20" i="1"/>
  <c r="AH20" i="1"/>
  <c r="AG21" i="1"/>
  <c r="AH21" i="1"/>
  <c r="AG22" i="1"/>
  <c r="AH22" i="1"/>
  <c r="AG26" i="1"/>
  <c r="AH26" i="1"/>
  <c r="AG28" i="1"/>
  <c r="AH28" i="1"/>
  <c r="AG4" i="1"/>
  <c r="AH4" i="1"/>
</calcChain>
</file>

<file path=xl/comments1.xml><?xml version="1.0" encoding="utf-8"?>
<comments xmlns="http://schemas.openxmlformats.org/spreadsheetml/2006/main">
  <authors>
    <author>Inez van Tilburg</author>
  </authors>
  <commentList>
    <comment ref="J10" authorId="0" shapeId="0">
      <text>
        <r>
          <rPr>
            <b/>
            <sz val="9"/>
            <color indexed="81"/>
            <rFont val="Tahoma"/>
            <charset val="1"/>
          </rPr>
          <t>Inez van Tilburg:</t>
        </r>
        <r>
          <rPr>
            <sz val="9"/>
            <color indexed="81"/>
            <rFont val="Tahoma"/>
            <charset val="1"/>
          </rPr>
          <t xml:space="preserve">
veel schellpen
</t>
        </r>
      </text>
    </comment>
  </commentList>
</comments>
</file>

<file path=xl/sharedStrings.xml><?xml version="1.0" encoding="utf-8"?>
<sst xmlns="http://schemas.openxmlformats.org/spreadsheetml/2006/main" count="122" uniqueCount="100">
  <si>
    <t>Sand Samples</t>
  </si>
  <si>
    <t>Saints Constantin and Helena</t>
  </si>
  <si>
    <t>5th october 2016</t>
  </si>
  <si>
    <t>GPS point</t>
  </si>
  <si>
    <t>Water depth (m)</t>
  </si>
  <si>
    <t>Bag/map notation</t>
  </si>
  <si>
    <t>North Beach waterline</t>
  </si>
  <si>
    <t>North Beach beach</t>
  </si>
  <si>
    <t>South Beach waterline</t>
  </si>
  <si>
    <t>South Beach beach</t>
  </si>
  <si>
    <t>x</t>
  </si>
  <si>
    <t>Sea samples</t>
  </si>
  <si>
    <t>Beach samples</t>
  </si>
  <si>
    <t>Quary 2</t>
  </si>
  <si>
    <t>K3(=K2)</t>
  </si>
  <si>
    <t>Stones</t>
  </si>
  <si>
    <t>kleine steen</t>
  </si>
  <si>
    <t>lighthouse</t>
  </si>
  <si>
    <t>quarry2</t>
  </si>
  <si>
    <t>grote</t>
  </si>
  <si>
    <t>quarry1</t>
  </si>
  <si>
    <t>Marina</t>
  </si>
  <si>
    <t>PA3</t>
  </si>
  <si>
    <t>PA2</t>
  </si>
  <si>
    <t>K1(=K0)</t>
  </si>
  <si>
    <t>K9=K13=K5</t>
  </si>
  <si>
    <t>302-Zijkant</t>
  </si>
  <si>
    <t>LL02 11202</t>
  </si>
  <si>
    <t>3,15 mm</t>
  </si>
  <si>
    <t>2 mm</t>
  </si>
  <si>
    <t>1 mm</t>
  </si>
  <si>
    <t>0,5 mm</t>
  </si>
  <si>
    <t>0.25 mm</t>
  </si>
  <si>
    <t>0.18 mm</t>
  </si>
  <si>
    <t>0.125 mm</t>
  </si>
  <si>
    <t>0.09 mm</t>
  </si>
  <si>
    <t>0.053 mm</t>
  </si>
  <si>
    <t>rest</t>
  </si>
  <si>
    <t>Middelgrote steen 1 (lichte)</t>
  </si>
  <si>
    <t>3,15mm</t>
  </si>
  <si>
    <t>2mm</t>
  </si>
  <si>
    <t>1mm</t>
  </si>
  <si>
    <t>0.5mm</t>
  </si>
  <si>
    <t>0.25mm</t>
  </si>
  <si>
    <t>.</t>
  </si>
  <si>
    <t>3,15mm (fractie)</t>
  </si>
  <si>
    <t>2mm (fractie)</t>
  </si>
  <si>
    <t>1mm (fractie)</t>
  </si>
  <si>
    <t>0.5mm (fractie)</t>
  </si>
  <si>
    <t>0.25mm (fractie)</t>
  </si>
  <si>
    <t>0.18 mm (fractie)</t>
  </si>
  <si>
    <t>0.125 mm (fractie)</t>
  </si>
  <si>
    <t>0.09 (fractie)</t>
  </si>
  <si>
    <t>0.053 mm (fractie)</t>
  </si>
  <si>
    <t>0 mm (fractie)</t>
  </si>
  <si>
    <t>Nat met bakje</t>
  </si>
  <si>
    <t>Bakje</t>
  </si>
  <si>
    <t>Middelgrote steen 2 (donker)</t>
  </si>
  <si>
    <t>Dichtheid (kg/L)</t>
  </si>
  <si>
    <t>grote steen</t>
  </si>
  <si>
    <t>Locatie</t>
  </si>
  <si>
    <t>Soort steen</t>
  </si>
  <si>
    <t>Gewicht na drogen (g)</t>
  </si>
  <si>
    <t>Nat gewicht (g)</t>
  </si>
  <si>
    <t>Volume (ml)</t>
  </si>
  <si>
    <t>Dichtheid kan lager zijn omdat we wat water zijn verloren af en toe bij het bepalen van het volume.</t>
  </si>
  <si>
    <t>Dichtheid stenen bepalen</t>
  </si>
  <si>
    <t>Results sieve analysis</t>
  </si>
  <si>
    <t xml:space="preserve">The sand sample of the quarry was not a natural sand sample. This is visible in the graph, the graph does not have the shape of a S-curve. </t>
  </si>
  <si>
    <t>Some important comments for the interpretation of the results:</t>
  </si>
  <si>
    <t>For example for the results of South beach 8, North beach 10: There was finer sand in the sample than the finest sieve that is used. The sand found behind the finest sieve is graded to 0,01 mm.</t>
  </si>
  <si>
    <t>The scale of the x-axis is a logaritmic scale.</t>
  </si>
  <si>
    <t xml:space="preserve">The cumulative mass percentage is the mass percentage of the sand that passed the sieve. </t>
  </si>
  <si>
    <t>The results can be included in an Appendix. The locations of the sand samples are explained in maps (Dropbox&gt;Sand samples).</t>
  </si>
  <si>
    <t>Besides sand the sand samples also consist of shells. The shells have a larger diameter than the diameter of the sand. This is visible in the graph of the marina, where the curve rapidly increases at a high sieve diameter. Only a few samples consist a sufficient amount of shells. Therefore, Calcium (shells) is not removed because this is a lot of extra work and this extra step in preparation before the sieve analysis will not sufficiently influence the results.</t>
  </si>
  <si>
    <t>Weight of sand (g)</t>
  </si>
  <si>
    <t>Number of bowl in oven</t>
  </si>
  <si>
    <t>Weight of sand in sieve (g)</t>
  </si>
  <si>
    <t>Weight with bowl (g)</t>
  </si>
  <si>
    <t>Weight of sieve including sieve (g)</t>
  </si>
  <si>
    <t>Difference with total weight before sieving (g)</t>
  </si>
  <si>
    <t>Total weight of all fractions (g)</t>
  </si>
  <si>
    <t>Loss of weight suring sieve process (%)</t>
  </si>
  <si>
    <t>Cumulative mass of fraction (%)</t>
  </si>
  <si>
    <t>Location</t>
  </si>
  <si>
    <t>Bowl (g)</t>
  </si>
  <si>
    <t>Wet weight including bowl (g)</t>
  </si>
  <si>
    <t>Weight after drying (g)</t>
  </si>
  <si>
    <t>Density (kg/L)</t>
  </si>
  <si>
    <t>Wet weight (g)</t>
  </si>
  <si>
    <t>Used sieves</t>
  </si>
  <si>
    <t>Weight of sieve (g)</t>
  </si>
  <si>
    <t>Sieves</t>
  </si>
  <si>
    <t>Sand samples</t>
  </si>
  <si>
    <t>We hebben de stenen gedroogd voor 24 uur.</t>
  </si>
  <si>
    <t>Daarna hebben we de stenen gewogen.</t>
  </si>
  <si>
    <t>Vervolgens hebben we de stenen 3,5 uur in water gelegd zodat water in de poriën kon komen.</t>
  </si>
  <si>
    <t>Daarna weer gewogen.</t>
  </si>
  <si>
    <t>Vervolgens hebben we het volume van de stenen bepaald mbv een maatbeker waar de steen in pastte.</t>
  </si>
  <si>
    <t>-&gt; dichtheid berekenen.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</si>
</sst>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0" fillId="2" borderId="0" xfId="0" applyFill="1"/>
    <xf numFmtId="10" fontId="1" fillId="0" borderId="0" xfId="1" applyNumberFormat="1" applyFont="1"/>
    <xf numFmtId="10" fontId="0" fillId="0" borderId="0" xfId="1" applyNumberFormat="1" applyFont="1"/>
    <xf numFmtId="10" fontId="0" fillId="0" borderId="0" xfId="0" applyNumberFormat="1"/>
    <xf numFmtId="0" fontId="0" fillId="0" borderId="0" xfId="0" applyFill="1"/>
    <xf numFmtId="2" fontId="0" fillId="0" borderId="0" xfId="0" applyNumberFormat="1"/>
    <xf numFmtId="0" fontId="6" fillId="0" borderId="0" xfId="0" applyFont="1" applyAlignment="1">
      <alignment vertical="center"/>
    </xf>
    <xf numFmtId="0" fontId="6" fillId="0" borderId="0" xfId="0" applyFont="1"/>
  </cellXfs>
  <cellStyles count="2">
    <cellStyle name="Procent" xfId="1" builtinId="5"/>
    <cellStyle name="Standa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North Beach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Calculations!$AJ$10:$AR$10</c:f>
              <c:numCache>
                <c:formatCode>0.00%</c:formatCode>
                <c:ptCount val="9"/>
                <c:pt idx="0">
                  <c:v>1</c:v>
                </c:pt>
                <c:pt idx="1">
                  <c:v>0.98991080567334411</c:v>
                </c:pt>
                <c:pt idx="2">
                  <c:v>0.98143003363064807</c:v>
                </c:pt>
                <c:pt idx="3">
                  <c:v>0.97236438075742093</c:v>
                </c:pt>
                <c:pt idx="4">
                  <c:v>0.95247843251937425</c:v>
                </c:pt>
                <c:pt idx="5">
                  <c:v>0.89530633133499016</c:v>
                </c:pt>
                <c:pt idx="6">
                  <c:v>0.81766340108202917</c:v>
                </c:pt>
                <c:pt idx="7">
                  <c:v>0.61353999122678737</c:v>
                </c:pt>
                <c:pt idx="8">
                  <c:v>0.33250475215674746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4B-4B97-BAB3-5E846EDCDE17}"/>
            </c:ext>
          </c:extLst>
        </c:ser>
        <c:ser>
          <c:idx val="1"/>
          <c:order val="1"/>
          <c:tx>
            <c:v>9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Calculations!$AJ$11:$AR$11</c:f>
              <c:numCache>
                <c:formatCode>0.00%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0.99925550923168627</c:v>
                </c:pt>
                <c:pt idx="3">
                  <c:v>0.99568195354377664</c:v>
                </c:pt>
                <c:pt idx="4">
                  <c:v>0.9602441929720078</c:v>
                </c:pt>
                <c:pt idx="5">
                  <c:v>0.6526206075044676</c:v>
                </c:pt>
                <c:pt idx="6">
                  <c:v>0.27412150089338982</c:v>
                </c:pt>
                <c:pt idx="7">
                  <c:v>4.7051816557475847E-2</c:v>
                </c:pt>
                <c:pt idx="8">
                  <c:v>4.6158427635506066E-3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4B-4B97-BAB3-5E846EDCDE17}"/>
            </c:ext>
          </c:extLst>
        </c:ser>
        <c:ser>
          <c:idx val="2"/>
          <c:order val="2"/>
          <c:tx>
            <c:v>11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Calculations!$AJ$13:$AR$13</c:f>
              <c:numCache>
                <c:formatCode>0.00%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0.99963430243188922</c:v>
                </c:pt>
                <c:pt idx="3">
                  <c:v>0.99232035106966621</c:v>
                </c:pt>
                <c:pt idx="4">
                  <c:v>0.94935088681660318</c:v>
                </c:pt>
                <c:pt idx="5">
                  <c:v>0.69427683305906029</c:v>
                </c:pt>
                <c:pt idx="6">
                  <c:v>0.4253062717132931</c:v>
                </c:pt>
                <c:pt idx="7">
                  <c:v>0.18065459864691957</c:v>
                </c:pt>
                <c:pt idx="8">
                  <c:v>3.0718595721338515E-2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74B-4B97-BAB3-5E846EDCDE17}"/>
            </c:ext>
          </c:extLst>
        </c:ser>
        <c:ser>
          <c:idx val="3"/>
          <c:order val="3"/>
          <c:tx>
            <c:v>12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Calculations!$AJ$14:$AR$14</c:f>
              <c:numCache>
                <c:formatCode>0.00%</c:formatCode>
                <c:ptCount val="9"/>
                <c:pt idx="0">
                  <c:v>1</c:v>
                </c:pt>
                <c:pt idx="1">
                  <c:v>0.9973190348525468</c:v>
                </c:pt>
                <c:pt idx="2">
                  <c:v>0.99657432231158749</c:v>
                </c:pt>
                <c:pt idx="3">
                  <c:v>0.98942508191837897</c:v>
                </c:pt>
                <c:pt idx="4">
                  <c:v>0.96365802800119083</c:v>
                </c:pt>
                <c:pt idx="5">
                  <c:v>0.83139708072683827</c:v>
                </c:pt>
                <c:pt idx="6">
                  <c:v>0.61081322609472677</c:v>
                </c:pt>
                <c:pt idx="7">
                  <c:v>0.27330950253202319</c:v>
                </c:pt>
                <c:pt idx="8">
                  <c:v>9.5621090259160824E-2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74B-4B97-BAB3-5E846EDCDE17}"/>
            </c:ext>
          </c:extLst>
        </c:ser>
        <c:ser>
          <c:idx val="4"/>
          <c:order val="4"/>
          <c:tx>
            <c:v>Beach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Calculations!$AJ$20:$AR$20</c:f>
              <c:numCache>
                <c:formatCode>0.00%</c:formatCode>
                <c:ptCount val="9"/>
                <c:pt idx="0">
                  <c:v>1</c:v>
                </c:pt>
                <c:pt idx="1">
                  <c:v>0.99154334038055014</c:v>
                </c:pt>
                <c:pt idx="2">
                  <c:v>0.93009161381254435</c:v>
                </c:pt>
                <c:pt idx="3">
                  <c:v>0.29415081042988062</c:v>
                </c:pt>
                <c:pt idx="4">
                  <c:v>3.2417195207893434E-2</c:v>
                </c:pt>
                <c:pt idx="5">
                  <c:v>6.6243833685693983E-3</c:v>
                </c:pt>
                <c:pt idx="6">
                  <c:v>5.496828752642513E-3</c:v>
                </c:pt>
                <c:pt idx="7">
                  <c:v>3.805496828753187E-3</c:v>
                </c:pt>
                <c:pt idx="8">
                  <c:v>1.8322762508808375E-3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74B-4B97-BAB3-5E846EDCDE17}"/>
            </c:ext>
          </c:extLst>
        </c:ser>
        <c:ser>
          <c:idx val="5"/>
          <c:order val="5"/>
          <c:tx>
            <c:v>Waterline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Calculations!$AJ$19:$AR$19</c:f>
              <c:numCache>
                <c:formatCode>0.00%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0.99461434891325307</c:v>
                </c:pt>
                <c:pt idx="3">
                  <c:v>0.7505289478745919</c:v>
                </c:pt>
                <c:pt idx="4">
                  <c:v>0.30121177149451861</c:v>
                </c:pt>
                <c:pt idx="5">
                  <c:v>4.4239276783997132E-2</c:v>
                </c:pt>
                <c:pt idx="6">
                  <c:v>1.11559915368337E-2</c:v>
                </c:pt>
                <c:pt idx="7">
                  <c:v>5.7703404500922392E-4</c:v>
                </c:pt>
                <c:pt idx="8">
                  <c:v>-9.6172340834797766E-4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74B-4B97-BAB3-5E846EDCD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3.15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Sieve</a:t>
                </a:r>
                <a:r>
                  <a:rPr lang="nl-NL" baseline="0"/>
                  <a:t> diameter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Cumulative mass 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South Beach: 1 &amp; 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Calculations!$AJ$4:$AS$4</c:f>
              <c:numCache>
                <c:formatCode>0.00%</c:formatCode>
                <c:ptCount val="10"/>
                <c:pt idx="0">
                  <c:v>1.0006570302233906</c:v>
                </c:pt>
                <c:pt idx="1">
                  <c:v>0.99523653088042108</c:v>
                </c:pt>
                <c:pt idx="2">
                  <c:v>0.99096583442838448</c:v>
                </c:pt>
                <c:pt idx="3">
                  <c:v>0.88058475689881854</c:v>
                </c:pt>
                <c:pt idx="4">
                  <c:v>0.20860709592641299</c:v>
                </c:pt>
                <c:pt idx="5">
                  <c:v>4.1064388961887599E-3</c:v>
                </c:pt>
                <c:pt idx="6">
                  <c:v>1.6425755584751306E-3</c:v>
                </c:pt>
                <c:pt idx="7">
                  <c:v>6.5703022339061239E-4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7C-4958-9F7C-D95EC0A0BEFB}"/>
            </c:ext>
          </c:extLst>
        </c:ser>
        <c:ser>
          <c:idx val="3"/>
          <c:order val="1"/>
          <c:tx>
            <c:v>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Calculations!$AJ$5:$AS$5</c:f>
              <c:numCache>
                <c:formatCode>0.00%</c:formatCode>
                <c:ptCount val="10"/>
                <c:pt idx="0">
                  <c:v>1</c:v>
                </c:pt>
                <c:pt idx="1">
                  <c:v>0.97466695785105983</c:v>
                </c:pt>
                <c:pt idx="2">
                  <c:v>0.95566717623935415</c:v>
                </c:pt>
                <c:pt idx="3">
                  <c:v>0.8536798427604283</c:v>
                </c:pt>
                <c:pt idx="4">
                  <c:v>0.5110286088665652</c:v>
                </c:pt>
                <c:pt idx="5">
                  <c:v>0.15789473684210559</c:v>
                </c:pt>
                <c:pt idx="6">
                  <c:v>4.5424765232583167E-2</c:v>
                </c:pt>
                <c:pt idx="7">
                  <c:v>4.8045424765238518E-3</c:v>
                </c:pt>
                <c:pt idx="8">
                  <c:v>8.7355317755012987E-4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7C-4958-9F7C-D95EC0A0B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Sieve diameter (mm)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Quarry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Quarry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Calculations!$AJ$26:$AS$26</c:f>
              <c:numCache>
                <c:formatCode>0.00%</c:formatCode>
                <c:ptCount val="10"/>
                <c:pt idx="0">
                  <c:v>1</c:v>
                </c:pt>
                <c:pt idx="1">
                  <c:v>0.8291049320073075</c:v>
                </c:pt>
                <c:pt idx="2">
                  <c:v>0.59813273797442745</c:v>
                </c:pt>
                <c:pt idx="3">
                  <c:v>0.40592652729856027</c:v>
                </c:pt>
                <c:pt idx="4">
                  <c:v>0.26669372843515421</c:v>
                </c:pt>
                <c:pt idx="5">
                  <c:v>0.17454840673838087</c:v>
                </c:pt>
                <c:pt idx="6">
                  <c:v>0.13070834179013599</c:v>
                </c:pt>
                <c:pt idx="7">
                  <c:v>7.2051958595494472E-2</c:v>
                </c:pt>
                <c:pt idx="8">
                  <c:v>3.1256342601989465E-2</c:v>
                </c:pt>
                <c:pt idx="9">
                  <c:v>5.074081591231989E-3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50-49A5-8C30-D5113FE78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Sieve diameter (mm)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Marina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Marina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Calculations!$AJ$28:$AS$28</c:f>
              <c:numCache>
                <c:formatCode>0.00%</c:formatCode>
                <c:ptCount val="10"/>
                <c:pt idx="0">
                  <c:v>1</c:v>
                </c:pt>
                <c:pt idx="1">
                  <c:v>0.93246311010215677</c:v>
                </c:pt>
                <c:pt idx="2">
                  <c:v>0.92073401437760127</c:v>
                </c:pt>
                <c:pt idx="3">
                  <c:v>0.82595535376466167</c:v>
                </c:pt>
                <c:pt idx="4">
                  <c:v>0.51248581157775308</c:v>
                </c:pt>
                <c:pt idx="5">
                  <c:v>0.22115020809685954</c:v>
                </c:pt>
                <c:pt idx="6">
                  <c:v>0.1305334846765035</c:v>
                </c:pt>
                <c:pt idx="7">
                  <c:v>6.2996594778660292E-2</c:v>
                </c:pt>
                <c:pt idx="8">
                  <c:v>2.0431328036322055E-2</c:v>
                </c:pt>
                <c:pt idx="9">
                  <c:v>2.8376844494887861E-3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47-4B91-B858-196D6A644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Sieve diameter (mm)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South</a:t>
            </a:r>
            <a:r>
              <a:rPr lang="nl-NL" baseline="0"/>
              <a:t> Beach: 6 &amp;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8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Calculations!$AJ$10:$AR$10</c:f>
              <c:numCache>
                <c:formatCode>0.00%</c:formatCode>
                <c:ptCount val="9"/>
                <c:pt idx="0">
                  <c:v>1</c:v>
                </c:pt>
                <c:pt idx="1">
                  <c:v>0.98991080567334411</c:v>
                </c:pt>
                <c:pt idx="2">
                  <c:v>0.98143003363064807</c:v>
                </c:pt>
                <c:pt idx="3">
                  <c:v>0.97236438075742093</c:v>
                </c:pt>
                <c:pt idx="4">
                  <c:v>0.95247843251937425</c:v>
                </c:pt>
                <c:pt idx="5">
                  <c:v>0.89530633133499016</c:v>
                </c:pt>
                <c:pt idx="6">
                  <c:v>0.81766340108202917</c:v>
                </c:pt>
                <c:pt idx="7">
                  <c:v>0.61353999122678737</c:v>
                </c:pt>
                <c:pt idx="8">
                  <c:v>0.33250475215674746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62B-4951-B00D-0753A18B5206}"/>
            </c:ext>
          </c:extLst>
        </c:ser>
        <c:ser>
          <c:idx val="3"/>
          <c:order val="1"/>
          <c:tx>
            <c:v>6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Calculations!$AJ$9:$AR$9</c:f>
              <c:numCache>
                <c:formatCode>0.00%</c:formatCode>
                <c:ptCount val="9"/>
                <c:pt idx="0">
                  <c:v>1</c:v>
                </c:pt>
                <c:pt idx="1">
                  <c:v>0.99889763779527574</c:v>
                </c:pt>
                <c:pt idx="2">
                  <c:v>0.99811023622047246</c:v>
                </c:pt>
                <c:pt idx="3">
                  <c:v>0.96850393700787407</c:v>
                </c:pt>
                <c:pt idx="4">
                  <c:v>0.73165354330708632</c:v>
                </c:pt>
                <c:pt idx="5">
                  <c:v>0.20314960629921225</c:v>
                </c:pt>
                <c:pt idx="6">
                  <c:v>4.9763779527558553E-2</c:v>
                </c:pt>
                <c:pt idx="7">
                  <c:v>-7.8740157480332871E-4</c:v>
                </c:pt>
                <c:pt idx="8">
                  <c:v>-7.8740157480332871E-4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62B-4951-B00D-0753A18B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Sieve</a:t>
                </a:r>
                <a:r>
                  <a:rPr lang="nl-NL" baseline="0"/>
                  <a:t> diameter (mm)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At val="0"/>
        <c:crossBetween val="midCat"/>
      </c:valAx>
      <c:valAx>
        <c:axId val="36790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South</a:t>
            </a:r>
            <a:r>
              <a:rPr lang="nl-NL" baseline="0"/>
              <a:t> Beach: 3, 4, 5 + Beach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Calculations!$AJ$7:$AR$7</c:f>
              <c:numCache>
                <c:formatCode>0.00%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0.99831564763348557</c:v>
                </c:pt>
                <c:pt idx="3">
                  <c:v>0.96850261074616906</c:v>
                </c:pt>
                <c:pt idx="4">
                  <c:v>0.81590028633990352</c:v>
                </c:pt>
                <c:pt idx="5">
                  <c:v>0.34714502273875841</c:v>
                </c:pt>
                <c:pt idx="6">
                  <c:v>0.12329459322890504</c:v>
                </c:pt>
                <c:pt idx="7">
                  <c:v>1.3811689405425386E-2</c:v>
                </c:pt>
                <c:pt idx="8">
                  <c:v>6.7374094660733064E-4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A0-4E8B-9B49-5AF98C65AC08}"/>
            </c:ext>
          </c:extLst>
        </c:ser>
        <c:ser>
          <c:idx val="0"/>
          <c:order val="1"/>
          <c:tx>
            <c:v>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Calculations!$AJ$8:$AR$8</c:f>
              <c:numCache>
                <c:formatCode>0.00%</c:formatCode>
                <c:ptCount val="9"/>
                <c:pt idx="0">
                  <c:v>0.99999999999999989</c:v>
                </c:pt>
                <c:pt idx="1">
                  <c:v>0.99999999999999989</c:v>
                </c:pt>
                <c:pt idx="2">
                  <c:v>0.9976794002142092</c:v>
                </c:pt>
                <c:pt idx="3">
                  <c:v>0.95858621920742593</c:v>
                </c:pt>
                <c:pt idx="4">
                  <c:v>0.71420921099607282</c:v>
                </c:pt>
                <c:pt idx="5">
                  <c:v>0.17101035344519791</c:v>
                </c:pt>
                <c:pt idx="6">
                  <c:v>3.7486611924312151E-2</c:v>
                </c:pt>
                <c:pt idx="7">
                  <c:v>3.034630489111317E-3</c:v>
                </c:pt>
                <c:pt idx="8">
                  <c:v>-1.0710460549804052E-3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9A0-4E8B-9B49-5AF98C65AC08}"/>
            </c:ext>
          </c:extLst>
        </c:ser>
        <c:ser>
          <c:idx val="1"/>
          <c:order val="2"/>
          <c:tx>
            <c:v>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Calculations!$AJ$6:$AR$6</c:f>
              <c:numCache>
                <c:formatCode>0.00%</c:formatCode>
                <c:ptCount val="9"/>
                <c:pt idx="0">
                  <c:v>0.99999999999999989</c:v>
                </c:pt>
                <c:pt idx="1">
                  <c:v>0.99999999999999989</c:v>
                </c:pt>
                <c:pt idx="2">
                  <c:v>0.99981972237245365</c:v>
                </c:pt>
                <c:pt idx="3">
                  <c:v>0.98071029385253294</c:v>
                </c:pt>
                <c:pt idx="4">
                  <c:v>0.86407066882999783</c:v>
                </c:pt>
                <c:pt idx="5">
                  <c:v>0.35983414458265672</c:v>
                </c:pt>
                <c:pt idx="6">
                  <c:v>9.590769785469605E-2</c:v>
                </c:pt>
                <c:pt idx="7">
                  <c:v>8.8336037497748141E-3</c:v>
                </c:pt>
                <c:pt idx="8">
                  <c:v>1.0816657652785696E-3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9A0-4E8B-9B49-5AF98C65AC08}"/>
            </c:ext>
          </c:extLst>
        </c:ser>
        <c:ser>
          <c:idx val="2"/>
          <c:order val="3"/>
          <c:tx>
            <c:v>Beach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Calculations!$AJ$22:$AS$22</c:f>
              <c:numCache>
                <c:formatCode>0.00%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0.99471570492496297</c:v>
                </c:pt>
                <c:pt idx="3">
                  <c:v>0.88522511097019629</c:v>
                </c:pt>
                <c:pt idx="4">
                  <c:v>0.5174381737476218</c:v>
                </c:pt>
                <c:pt idx="5">
                  <c:v>4.2485732403296055E-2</c:v>
                </c:pt>
                <c:pt idx="6">
                  <c:v>8.032128514054937E-3</c:v>
                </c:pt>
                <c:pt idx="7">
                  <c:v>2.5364616360166528E-3</c:v>
                </c:pt>
                <c:pt idx="8">
                  <c:v>-2.1137180300248928E-4</c:v>
                </c:pt>
                <c:pt idx="9">
                  <c:v>-1.4796026210114163E-3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9A0-4E8B-9B49-5AF98C65AC08}"/>
            </c:ext>
          </c:extLst>
        </c:ser>
        <c:ser>
          <c:idx val="4"/>
          <c:order val="4"/>
          <c:tx>
            <c:v>Waterline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Calculations!$AJ$21:$AR$21</c:f>
              <c:numCache>
                <c:formatCode>0.00%</c:formatCode>
                <c:ptCount val="9"/>
                <c:pt idx="0">
                  <c:v>1</c:v>
                </c:pt>
                <c:pt idx="1">
                  <c:v>0.99620870193175703</c:v>
                </c:pt>
                <c:pt idx="2">
                  <c:v>0.98826502978877095</c:v>
                </c:pt>
                <c:pt idx="3">
                  <c:v>0.83444665102004023</c:v>
                </c:pt>
                <c:pt idx="4">
                  <c:v>0.47680086658241561</c:v>
                </c:pt>
                <c:pt idx="5">
                  <c:v>0.13775049647950799</c:v>
                </c:pt>
                <c:pt idx="6">
                  <c:v>4.3509658783172311E-2</c:v>
                </c:pt>
                <c:pt idx="7">
                  <c:v>5.2356020942401875E-3</c:v>
                </c:pt>
                <c:pt idx="8">
                  <c:v>-1.0260889360402814E-15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9A0-4E8B-9B49-5AF98C65A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Sieve diameter (mm)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South Beach: 1 &amp; 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Calculations!$AJ$4:$AS$4</c:f>
              <c:numCache>
                <c:formatCode>0.00%</c:formatCode>
                <c:ptCount val="10"/>
                <c:pt idx="0">
                  <c:v>1.0006570302233906</c:v>
                </c:pt>
                <c:pt idx="1">
                  <c:v>0.99523653088042108</c:v>
                </c:pt>
                <c:pt idx="2">
                  <c:v>0.99096583442838448</c:v>
                </c:pt>
                <c:pt idx="3">
                  <c:v>0.88058475689881854</c:v>
                </c:pt>
                <c:pt idx="4">
                  <c:v>0.20860709592641299</c:v>
                </c:pt>
                <c:pt idx="5">
                  <c:v>4.1064388961887599E-3</c:v>
                </c:pt>
                <c:pt idx="6">
                  <c:v>1.6425755584751306E-3</c:v>
                </c:pt>
                <c:pt idx="7">
                  <c:v>6.5703022339061239E-4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008-43ED-9550-CFFD6932EA8E}"/>
            </c:ext>
          </c:extLst>
        </c:ser>
        <c:ser>
          <c:idx val="3"/>
          <c:order val="1"/>
          <c:tx>
            <c:v>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Calculations!$AJ$5:$AS$5</c:f>
              <c:numCache>
                <c:formatCode>0.00%</c:formatCode>
                <c:ptCount val="10"/>
                <c:pt idx="0">
                  <c:v>1</c:v>
                </c:pt>
                <c:pt idx="1">
                  <c:v>0.97466695785105983</c:v>
                </c:pt>
                <c:pt idx="2">
                  <c:v>0.95566717623935415</c:v>
                </c:pt>
                <c:pt idx="3">
                  <c:v>0.8536798427604283</c:v>
                </c:pt>
                <c:pt idx="4">
                  <c:v>0.5110286088665652</c:v>
                </c:pt>
                <c:pt idx="5">
                  <c:v>0.15789473684210559</c:v>
                </c:pt>
                <c:pt idx="6">
                  <c:v>4.5424765232583167E-2</c:v>
                </c:pt>
                <c:pt idx="7">
                  <c:v>4.8045424765238518E-3</c:v>
                </c:pt>
                <c:pt idx="8">
                  <c:v>8.7355317755012987E-4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008-43ED-9550-CFFD6932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Sieve diameter (mm)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Quarry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Quarry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Calculations!$AJ$26:$AS$26</c:f>
              <c:numCache>
                <c:formatCode>0.00%</c:formatCode>
                <c:ptCount val="10"/>
                <c:pt idx="0">
                  <c:v>1</c:v>
                </c:pt>
                <c:pt idx="1">
                  <c:v>0.8291049320073075</c:v>
                </c:pt>
                <c:pt idx="2">
                  <c:v>0.59813273797442745</c:v>
                </c:pt>
                <c:pt idx="3">
                  <c:v>0.40592652729856027</c:v>
                </c:pt>
                <c:pt idx="4">
                  <c:v>0.26669372843515421</c:v>
                </c:pt>
                <c:pt idx="5">
                  <c:v>0.17454840673838087</c:v>
                </c:pt>
                <c:pt idx="6">
                  <c:v>0.13070834179013599</c:v>
                </c:pt>
                <c:pt idx="7">
                  <c:v>7.2051958595494472E-2</c:v>
                </c:pt>
                <c:pt idx="8">
                  <c:v>3.1256342601989465E-2</c:v>
                </c:pt>
                <c:pt idx="9">
                  <c:v>5.074081591231989E-3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21-43DA-8C34-3BAFD6D59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Sieve diameter (mm)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Marina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Marina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Calculations!$AJ$28:$AS$28</c:f>
              <c:numCache>
                <c:formatCode>0.00%</c:formatCode>
                <c:ptCount val="10"/>
                <c:pt idx="0">
                  <c:v>1</c:v>
                </c:pt>
                <c:pt idx="1">
                  <c:v>0.93246311010215677</c:v>
                </c:pt>
                <c:pt idx="2">
                  <c:v>0.92073401437760127</c:v>
                </c:pt>
                <c:pt idx="3">
                  <c:v>0.82595535376466167</c:v>
                </c:pt>
                <c:pt idx="4">
                  <c:v>0.51248581157775308</c:v>
                </c:pt>
                <c:pt idx="5">
                  <c:v>0.22115020809685954</c:v>
                </c:pt>
                <c:pt idx="6">
                  <c:v>0.1305334846765035</c:v>
                </c:pt>
                <c:pt idx="7">
                  <c:v>6.2996594778660292E-2</c:v>
                </c:pt>
                <c:pt idx="8">
                  <c:v>2.0431328036322055E-2</c:v>
                </c:pt>
                <c:pt idx="9">
                  <c:v>2.8376844494887861E-3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96-49D6-9276-91658AC97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Sieve diameter (mm)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North Beach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Calculations!$AJ$10:$AR$10</c:f>
              <c:numCache>
                <c:formatCode>0.00%</c:formatCode>
                <c:ptCount val="9"/>
                <c:pt idx="0">
                  <c:v>1</c:v>
                </c:pt>
                <c:pt idx="1">
                  <c:v>0.98991080567334411</c:v>
                </c:pt>
                <c:pt idx="2">
                  <c:v>0.98143003363064807</c:v>
                </c:pt>
                <c:pt idx="3">
                  <c:v>0.97236438075742093</c:v>
                </c:pt>
                <c:pt idx="4">
                  <c:v>0.95247843251937425</c:v>
                </c:pt>
                <c:pt idx="5">
                  <c:v>0.89530633133499016</c:v>
                </c:pt>
                <c:pt idx="6">
                  <c:v>0.81766340108202917</c:v>
                </c:pt>
                <c:pt idx="7">
                  <c:v>0.61353999122678737</c:v>
                </c:pt>
                <c:pt idx="8">
                  <c:v>0.33250475215674746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6F-4D4B-8AA7-40162DB86215}"/>
            </c:ext>
          </c:extLst>
        </c:ser>
        <c:ser>
          <c:idx val="1"/>
          <c:order val="1"/>
          <c:tx>
            <c:v>9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Calculations!$AJ$11:$AR$11</c:f>
              <c:numCache>
                <c:formatCode>0.00%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0.99925550923168627</c:v>
                </c:pt>
                <c:pt idx="3">
                  <c:v>0.99568195354377664</c:v>
                </c:pt>
                <c:pt idx="4">
                  <c:v>0.9602441929720078</c:v>
                </c:pt>
                <c:pt idx="5">
                  <c:v>0.6526206075044676</c:v>
                </c:pt>
                <c:pt idx="6">
                  <c:v>0.27412150089338982</c:v>
                </c:pt>
                <c:pt idx="7">
                  <c:v>4.7051816557475847E-2</c:v>
                </c:pt>
                <c:pt idx="8">
                  <c:v>4.6158427635506066E-3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6F-4D4B-8AA7-40162DB86215}"/>
            </c:ext>
          </c:extLst>
        </c:ser>
        <c:ser>
          <c:idx val="2"/>
          <c:order val="2"/>
          <c:tx>
            <c:v>11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Calculations!$AJ$13:$AR$13</c:f>
              <c:numCache>
                <c:formatCode>0.00%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0.99963430243188922</c:v>
                </c:pt>
                <c:pt idx="3">
                  <c:v>0.99232035106966621</c:v>
                </c:pt>
                <c:pt idx="4">
                  <c:v>0.94935088681660318</c:v>
                </c:pt>
                <c:pt idx="5">
                  <c:v>0.69427683305906029</c:v>
                </c:pt>
                <c:pt idx="6">
                  <c:v>0.4253062717132931</c:v>
                </c:pt>
                <c:pt idx="7">
                  <c:v>0.18065459864691957</c:v>
                </c:pt>
                <c:pt idx="8">
                  <c:v>3.0718595721338515E-2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6F-4D4B-8AA7-40162DB86215}"/>
            </c:ext>
          </c:extLst>
        </c:ser>
        <c:ser>
          <c:idx val="3"/>
          <c:order val="3"/>
          <c:tx>
            <c:v>12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Calculations!$AJ$14:$AR$14</c:f>
              <c:numCache>
                <c:formatCode>0.00%</c:formatCode>
                <c:ptCount val="9"/>
                <c:pt idx="0">
                  <c:v>1</c:v>
                </c:pt>
                <c:pt idx="1">
                  <c:v>0.9973190348525468</c:v>
                </c:pt>
                <c:pt idx="2">
                  <c:v>0.99657432231158749</c:v>
                </c:pt>
                <c:pt idx="3">
                  <c:v>0.98942508191837897</c:v>
                </c:pt>
                <c:pt idx="4">
                  <c:v>0.96365802800119083</c:v>
                </c:pt>
                <c:pt idx="5">
                  <c:v>0.83139708072683827</c:v>
                </c:pt>
                <c:pt idx="6">
                  <c:v>0.61081322609472677</c:v>
                </c:pt>
                <c:pt idx="7">
                  <c:v>0.27330950253202319</c:v>
                </c:pt>
                <c:pt idx="8">
                  <c:v>9.5621090259160824E-2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96F-4D4B-8AA7-40162DB86215}"/>
            </c:ext>
          </c:extLst>
        </c:ser>
        <c:ser>
          <c:idx val="4"/>
          <c:order val="4"/>
          <c:tx>
            <c:v>Beach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Calculations!$AJ$20:$AR$20</c:f>
              <c:numCache>
                <c:formatCode>0.00%</c:formatCode>
                <c:ptCount val="9"/>
                <c:pt idx="0">
                  <c:v>1</c:v>
                </c:pt>
                <c:pt idx="1">
                  <c:v>0.99154334038055014</c:v>
                </c:pt>
                <c:pt idx="2">
                  <c:v>0.93009161381254435</c:v>
                </c:pt>
                <c:pt idx="3">
                  <c:v>0.29415081042988062</c:v>
                </c:pt>
                <c:pt idx="4">
                  <c:v>3.2417195207893434E-2</c:v>
                </c:pt>
                <c:pt idx="5">
                  <c:v>6.6243833685693983E-3</c:v>
                </c:pt>
                <c:pt idx="6">
                  <c:v>5.496828752642513E-3</c:v>
                </c:pt>
                <c:pt idx="7">
                  <c:v>3.805496828753187E-3</c:v>
                </c:pt>
                <c:pt idx="8">
                  <c:v>1.8322762508808375E-3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96F-4D4B-8AA7-40162DB86215}"/>
            </c:ext>
          </c:extLst>
        </c:ser>
        <c:ser>
          <c:idx val="5"/>
          <c:order val="5"/>
          <c:tx>
            <c:v>Waterline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Calculations!$AJ$19:$AR$19</c:f>
              <c:numCache>
                <c:formatCode>0.00%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0.99461434891325307</c:v>
                </c:pt>
                <c:pt idx="3">
                  <c:v>0.7505289478745919</c:v>
                </c:pt>
                <c:pt idx="4">
                  <c:v>0.30121177149451861</c:v>
                </c:pt>
                <c:pt idx="5">
                  <c:v>4.4239276783997132E-2</c:v>
                </c:pt>
                <c:pt idx="6">
                  <c:v>1.11559915368337E-2</c:v>
                </c:pt>
                <c:pt idx="7">
                  <c:v>5.7703404500922392E-4</c:v>
                </c:pt>
                <c:pt idx="8">
                  <c:v>-9.6172340834797766E-4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96F-4D4B-8AA7-40162DB86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3.15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Sieve</a:t>
                </a:r>
                <a:r>
                  <a:rPr lang="nl-NL" baseline="0"/>
                  <a:t> diameter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Cumulative mass 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South</a:t>
            </a:r>
            <a:r>
              <a:rPr lang="nl-NL" baseline="0"/>
              <a:t> Beach: 6 &amp;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8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Calculations!$AJ$10:$AR$10</c:f>
              <c:numCache>
                <c:formatCode>0.00%</c:formatCode>
                <c:ptCount val="9"/>
                <c:pt idx="0">
                  <c:v>1</c:v>
                </c:pt>
                <c:pt idx="1">
                  <c:v>0.98991080567334411</c:v>
                </c:pt>
                <c:pt idx="2">
                  <c:v>0.98143003363064807</c:v>
                </c:pt>
                <c:pt idx="3">
                  <c:v>0.97236438075742093</c:v>
                </c:pt>
                <c:pt idx="4">
                  <c:v>0.95247843251937425</c:v>
                </c:pt>
                <c:pt idx="5">
                  <c:v>0.89530633133499016</c:v>
                </c:pt>
                <c:pt idx="6">
                  <c:v>0.81766340108202917</c:v>
                </c:pt>
                <c:pt idx="7">
                  <c:v>0.61353999122678737</c:v>
                </c:pt>
                <c:pt idx="8">
                  <c:v>0.33250475215674746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17-49BD-8052-2B8EB308AF72}"/>
            </c:ext>
          </c:extLst>
        </c:ser>
        <c:ser>
          <c:idx val="3"/>
          <c:order val="1"/>
          <c:tx>
            <c:v>6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Calculations!$AJ$9:$AR$9</c:f>
              <c:numCache>
                <c:formatCode>0.00%</c:formatCode>
                <c:ptCount val="9"/>
                <c:pt idx="0">
                  <c:v>1</c:v>
                </c:pt>
                <c:pt idx="1">
                  <c:v>0.99889763779527574</c:v>
                </c:pt>
                <c:pt idx="2">
                  <c:v>0.99811023622047246</c:v>
                </c:pt>
                <c:pt idx="3">
                  <c:v>0.96850393700787407</c:v>
                </c:pt>
                <c:pt idx="4">
                  <c:v>0.73165354330708632</c:v>
                </c:pt>
                <c:pt idx="5">
                  <c:v>0.20314960629921225</c:v>
                </c:pt>
                <c:pt idx="6">
                  <c:v>4.9763779527558553E-2</c:v>
                </c:pt>
                <c:pt idx="7">
                  <c:v>-7.8740157480332871E-4</c:v>
                </c:pt>
                <c:pt idx="8">
                  <c:v>-7.8740157480332871E-4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17-49BD-8052-2B8EB308A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Sieve</a:t>
                </a:r>
                <a:r>
                  <a:rPr lang="nl-NL" baseline="0"/>
                  <a:t> diameter (mm)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At val="0"/>
        <c:crossBetween val="midCat"/>
      </c:valAx>
      <c:valAx>
        <c:axId val="36790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South</a:t>
            </a:r>
            <a:r>
              <a:rPr lang="nl-NL" baseline="0"/>
              <a:t> Beach: 3, 4, 5 + Beach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Calculations!$AJ$7:$AR$7</c:f>
              <c:numCache>
                <c:formatCode>0.00%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0.99831564763348557</c:v>
                </c:pt>
                <c:pt idx="3">
                  <c:v>0.96850261074616906</c:v>
                </c:pt>
                <c:pt idx="4">
                  <c:v>0.81590028633990352</c:v>
                </c:pt>
                <c:pt idx="5">
                  <c:v>0.34714502273875841</c:v>
                </c:pt>
                <c:pt idx="6">
                  <c:v>0.12329459322890504</c:v>
                </c:pt>
                <c:pt idx="7">
                  <c:v>1.3811689405425386E-2</c:v>
                </c:pt>
                <c:pt idx="8">
                  <c:v>6.7374094660733064E-4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D6-425A-9B46-A8421D9305E9}"/>
            </c:ext>
          </c:extLst>
        </c:ser>
        <c:ser>
          <c:idx val="0"/>
          <c:order val="1"/>
          <c:tx>
            <c:v>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Calculations!$AJ$8:$AR$8</c:f>
              <c:numCache>
                <c:formatCode>0.00%</c:formatCode>
                <c:ptCount val="9"/>
                <c:pt idx="0">
                  <c:v>0.99999999999999989</c:v>
                </c:pt>
                <c:pt idx="1">
                  <c:v>0.99999999999999989</c:v>
                </c:pt>
                <c:pt idx="2">
                  <c:v>0.9976794002142092</c:v>
                </c:pt>
                <c:pt idx="3">
                  <c:v>0.95858621920742593</c:v>
                </c:pt>
                <c:pt idx="4">
                  <c:v>0.71420921099607282</c:v>
                </c:pt>
                <c:pt idx="5">
                  <c:v>0.17101035344519791</c:v>
                </c:pt>
                <c:pt idx="6">
                  <c:v>3.7486611924312151E-2</c:v>
                </c:pt>
                <c:pt idx="7">
                  <c:v>3.034630489111317E-3</c:v>
                </c:pt>
                <c:pt idx="8">
                  <c:v>-1.0710460549804052E-3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D6-425A-9B46-A8421D9305E9}"/>
            </c:ext>
          </c:extLst>
        </c:ser>
        <c:ser>
          <c:idx val="1"/>
          <c:order val="2"/>
          <c:tx>
            <c:v>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Calculations!$AJ$2:$AR$2</c:f>
              <c:numCache>
                <c:formatCode>General</c:formatCode>
                <c:ptCount val="9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</c:numCache>
            </c:numRef>
          </c:xVal>
          <c:yVal>
            <c:numRef>
              <c:f>Calculations!$AJ$6:$AR$6</c:f>
              <c:numCache>
                <c:formatCode>0.00%</c:formatCode>
                <c:ptCount val="9"/>
                <c:pt idx="0">
                  <c:v>0.99999999999999989</c:v>
                </c:pt>
                <c:pt idx="1">
                  <c:v>0.99999999999999989</c:v>
                </c:pt>
                <c:pt idx="2">
                  <c:v>0.99981972237245365</c:v>
                </c:pt>
                <c:pt idx="3">
                  <c:v>0.98071029385253294</c:v>
                </c:pt>
                <c:pt idx="4">
                  <c:v>0.86407066882999783</c:v>
                </c:pt>
                <c:pt idx="5">
                  <c:v>0.35983414458265672</c:v>
                </c:pt>
                <c:pt idx="6">
                  <c:v>9.590769785469605E-2</c:v>
                </c:pt>
                <c:pt idx="7">
                  <c:v>8.8336037497748141E-3</c:v>
                </c:pt>
                <c:pt idx="8">
                  <c:v>1.0816657652785696E-3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D6-425A-9B46-A8421D9305E9}"/>
            </c:ext>
          </c:extLst>
        </c:ser>
        <c:ser>
          <c:idx val="2"/>
          <c:order val="3"/>
          <c:tx>
            <c:v>Beach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Calculations!$AJ$22:$AS$22</c:f>
              <c:numCache>
                <c:formatCode>0.00%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0.99471570492496297</c:v>
                </c:pt>
                <c:pt idx="3">
                  <c:v>0.88522511097019629</c:v>
                </c:pt>
                <c:pt idx="4">
                  <c:v>0.5174381737476218</c:v>
                </c:pt>
                <c:pt idx="5">
                  <c:v>4.2485732403296055E-2</c:v>
                </c:pt>
                <c:pt idx="6">
                  <c:v>8.032128514054937E-3</c:v>
                </c:pt>
                <c:pt idx="7">
                  <c:v>2.5364616360166528E-3</c:v>
                </c:pt>
                <c:pt idx="8">
                  <c:v>-2.1137180300248928E-4</c:v>
                </c:pt>
                <c:pt idx="9">
                  <c:v>-1.4796026210114163E-3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D6-425A-9B46-A8421D9305E9}"/>
            </c:ext>
          </c:extLst>
        </c:ser>
        <c:ser>
          <c:idx val="4"/>
          <c:order val="4"/>
          <c:tx>
            <c:v>Waterline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Calculations!$AJ$2:$AS$2</c:f>
              <c:numCache>
                <c:formatCode>General</c:formatCode>
                <c:ptCount val="10"/>
                <c:pt idx="0">
                  <c:v>3.15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0.18</c:v>
                </c:pt>
                <c:pt idx="6">
                  <c:v>0.125</c:v>
                </c:pt>
                <c:pt idx="7">
                  <c:v>0.09</c:v>
                </c:pt>
                <c:pt idx="8">
                  <c:v>5.2999999999999999E-2</c:v>
                </c:pt>
                <c:pt idx="9">
                  <c:v>0.01</c:v>
                </c:pt>
              </c:numCache>
            </c:numRef>
          </c:xVal>
          <c:yVal>
            <c:numRef>
              <c:f>Calculations!$AJ$21:$AR$21</c:f>
              <c:numCache>
                <c:formatCode>0.00%</c:formatCode>
                <c:ptCount val="9"/>
                <c:pt idx="0">
                  <c:v>1</c:v>
                </c:pt>
                <c:pt idx="1">
                  <c:v>0.99620870193175703</c:v>
                </c:pt>
                <c:pt idx="2">
                  <c:v>0.98826502978877095</c:v>
                </c:pt>
                <c:pt idx="3">
                  <c:v>0.83444665102004023</c:v>
                </c:pt>
                <c:pt idx="4">
                  <c:v>0.47680086658241561</c:v>
                </c:pt>
                <c:pt idx="5">
                  <c:v>0.13775049647950799</c:v>
                </c:pt>
                <c:pt idx="6">
                  <c:v>4.3509658783172311E-2</c:v>
                </c:pt>
                <c:pt idx="7">
                  <c:v>5.2356020942401875E-3</c:v>
                </c:pt>
                <c:pt idx="8">
                  <c:v>-1.0260889360402814E-15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D6-425A-9B46-A8421D930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07544"/>
        <c:axId val="367907872"/>
      </c:scatterChart>
      <c:valAx>
        <c:axId val="367907544"/>
        <c:scaling>
          <c:logBase val="10"/>
          <c:orientation val="minMax"/>
          <c:max val="4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Sieve diameter (mm)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872"/>
        <c:crosses val="autoZero"/>
        <c:crossBetween val="midCat"/>
      </c:valAx>
      <c:valAx>
        <c:axId val="367907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Cumulative mass percentage (%)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67907544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99060</xdr:colOff>
      <xdr:row>1</xdr:row>
      <xdr:rowOff>68580</xdr:rowOff>
    </xdr:from>
    <xdr:to>
      <xdr:col>51</xdr:col>
      <xdr:colOff>693420</xdr:colOff>
      <xdr:row>16</xdr:row>
      <xdr:rowOff>30480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243840</xdr:colOff>
      <xdr:row>17</xdr:row>
      <xdr:rowOff>137160</xdr:rowOff>
    </xdr:from>
    <xdr:to>
      <xdr:col>51</xdr:col>
      <xdr:colOff>838200</xdr:colOff>
      <xdr:row>33</xdr:row>
      <xdr:rowOff>68580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213360</xdr:colOff>
      <xdr:row>34</xdr:row>
      <xdr:rowOff>114300</xdr:rowOff>
    </xdr:from>
    <xdr:to>
      <xdr:col>51</xdr:col>
      <xdr:colOff>807720</xdr:colOff>
      <xdr:row>50</xdr:row>
      <xdr:rowOff>45720</xdr:rowOff>
    </xdr:to>
    <xdr:graphicFrame macro="">
      <xdr:nvGraphicFramePr>
        <xdr:cNvPr id="7" name="Grafiek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259080</xdr:colOff>
      <xdr:row>51</xdr:row>
      <xdr:rowOff>0</xdr:rowOff>
    </xdr:from>
    <xdr:to>
      <xdr:col>52</xdr:col>
      <xdr:colOff>0</xdr:colOff>
      <xdr:row>66</xdr:row>
      <xdr:rowOff>129540</xdr:rowOff>
    </xdr:to>
    <xdr:graphicFrame macro="">
      <xdr:nvGraphicFramePr>
        <xdr:cNvPr id="8" name="Grafiek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304800</xdr:colOff>
      <xdr:row>68</xdr:row>
      <xdr:rowOff>45720</xdr:rowOff>
    </xdr:from>
    <xdr:to>
      <xdr:col>52</xdr:col>
      <xdr:colOff>45720</xdr:colOff>
      <xdr:row>83</xdr:row>
      <xdr:rowOff>175260</xdr:rowOff>
    </xdr:to>
    <xdr:graphicFrame macro="">
      <xdr:nvGraphicFramePr>
        <xdr:cNvPr id="9" name="Grafiek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45</xdr:col>
      <xdr:colOff>441960</xdr:colOff>
      <xdr:row>86</xdr:row>
      <xdr:rowOff>0</xdr:rowOff>
    </xdr:from>
    <xdr:to>
      <xdr:col>52</xdr:col>
      <xdr:colOff>182880</xdr:colOff>
      <xdr:row>101</xdr:row>
      <xdr:rowOff>129540</xdr:rowOff>
    </xdr:to>
    <xdr:graphicFrame macro="">
      <xdr:nvGraphicFramePr>
        <xdr:cNvPr id="10" name="Grafiek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8</xdr:col>
      <xdr:colOff>350520</xdr:colOff>
      <xdr:row>26</xdr:row>
      <xdr:rowOff>129540</xdr:rowOff>
    </xdr:to>
    <xdr:graphicFrame macro="">
      <xdr:nvGraphicFramePr>
        <xdr:cNvPr id="10" name="Grafiek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144780</xdr:colOff>
      <xdr:row>28</xdr:row>
      <xdr:rowOff>38100</xdr:rowOff>
    </xdr:from>
    <xdr:to>
      <xdr:col>8</xdr:col>
      <xdr:colOff>495300</xdr:colOff>
      <xdr:row>43</xdr:row>
      <xdr:rowOff>167640</xdr:rowOff>
    </xdr:to>
    <xdr:graphicFrame macro="">
      <xdr:nvGraphicFramePr>
        <xdr:cNvPr id="11" name="Grafiek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45</xdr:row>
      <xdr:rowOff>15240</xdr:rowOff>
    </xdr:from>
    <xdr:to>
      <xdr:col>8</xdr:col>
      <xdr:colOff>464820</xdr:colOff>
      <xdr:row>60</xdr:row>
      <xdr:rowOff>144780</xdr:rowOff>
    </xdr:to>
    <xdr:graphicFrame macro="">
      <xdr:nvGraphicFramePr>
        <xdr:cNvPr id="12" name="Grafiek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160020</xdr:colOff>
      <xdr:row>61</xdr:row>
      <xdr:rowOff>99060</xdr:rowOff>
    </xdr:from>
    <xdr:to>
      <xdr:col>8</xdr:col>
      <xdr:colOff>510540</xdr:colOff>
      <xdr:row>77</xdr:row>
      <xdr:rowOff>30480</xdr:rowOff>
    </xdr:to>
    <xdr:graphicFrame macro="">
      <xdr:nvGraphicFramePr>
        <xdr:cNvPr id="13" name="Grafiek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205740</xdr:colOff>
      <xdr:row>78</xdr:row>
      <xdr:rowOff>144780</xdr:rowOff>
    </xdr:from>
    <xdr:to>
      <xdr:col>8</xdr:col>
      <xdr:colOff>556260</xdr:colOff>
      <xdr:row>94</xdr:row>
      <xdr:rowOff>76200</xdr:rowOff>
    </xdr:to>
    <xdr:graphicFrame macro="">
      <xdr:nvGraphicFramePr>
        <xdr:cNvPr id="14" name="Grafiek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342900</xdr:colOff>
      <xdr:row>96</xdr:row>
      <xdr:rowOff>99060</xdr:rowOff>
    </xdr:from>
    <xdr:to>
      <xdr:col>9</xdr:col>
      <xdr:colOff>22860</xdr:colOff>
      <xdr:row>112</xdr:row>
      <xdr:rowOff>30480</xdr:rowOff>
    </xdr:to>
    <xdr:graphicFrame macro="">
      <xdr:nvGraphicFramePr>
        <xdr:cNvPr id="15" name="Grafiek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48"/>
  <sheetViews>
    <sheetView tabSelected="1" zoomScaleNormal="100" workbookViewId="0">
      <selection activeCell="E8" sqref="E8"/>
    </sheetView>
  </sheetViews>
  <sheetFormatPr defaultColWidth="11.19921875" defaultRowHeight="15.6" x14ac:dyDescent="0.3"/>
  <cols>
    <col min="1" max="1" width="26" bestFit="1" customWidth="1"/>
    <col min="2" max="2" width="19.8984375" bestFit="1" customWidth="1"/>
    <col min="3" max="3" width="23.296875" customWidth="1"/>
    <col min="5" max="5" width="21.796875" customWidth="1"/>
    <col min="6" max="6" width="11.19921875" customWidth="1"/>
    <col min="7" max="7" width="16" bestFit="1" customWidth="1"/>
    <col min="8" max="8" width="16.296875" bestFit="1" customWidth="1"/>
    <col min="9" max="9" width="16.296875" customWidth="1"/>
    <col min="34" max="34" width="11.19921875" style="5"/>
    <col min="37" max="37" width="7.796875" bestFit="1" customWidth="1"/>
    <col min="38" max="44" width="6.796875" bestFit="1" customWidth="1"/>
    <col min="45" max="45" width="6.3984375" bestFit="1" customWidth="1"/>
  </cols>
  <sheetData>
    <row r="1" spans="1:46" x14ac:dyDescent="0.3">
      <c r="J1" s="2" t="s">
        <v>79</v>
      </c>
      <c r="U1" s="2" t="s">
        <v>77</v>
      </c>
      <c r="AJ1" s="2" t="s">
        <v>83</v>
      </c>
    </row>
    <row r="2" spans="1:46" ht="28.8" x14ac:dyDescent="0.55000000000000004">
      <c r="A2" s="1" t="s">
        <v>0</v>
      </c>
      <c r="C2" s="2" t="s">
        <v>5</v>
      </c>
      <c r="D2" s="2" t="s">
        <v>3</v>
      </c>
      <c r="E2" s="2" t="s">
        <v>4</v>
      </c>
      <c r="F2" s="2" t="s">
        <v>76</v>
      </c>
      <c r="G2" s="2" t="s">
        <v>78</v>
      </c>
      <c r="H2" s="2" t="s">
        <v>75</v>
      </c>
      <c r="I2" s="2"/>
      <c r="J2" s="2" t="s">
        <v>39</v>
      </c>
      <c r="K2" s="2" t="s">
        <v>40</v>
      </c>
      <c r="L2" s="2" t="s">
        <v>41</v>
      </c>
      <c r="M2" s="2" t="s">
        <v>42</v>
      </c>
      <c r="N2" s="2" t="s">
        <v>43</v>
      </c>
      <c r="O2" s="2">
        <v>0.18</v>
      </c>
      <c r="P2" s="2">
        <v>0.125</v>
      </c>
      <c r="Q2" s="2">
        <v>0.09</v>
      </c>
      <c r="R2" s="2">
        <v>5.2999999999999999E-2</v>
      </c>
      <c r="S2" s="2">
        <v>0</v>
      </c>
      <c r="U2" s="2" t="s">
        <v>45</v>
      </c>
      <c r="V2" s="2" t="s">
        <v>46</v>
      </c>
      <c r="W2" s="2" t="s">
        <v>47</v>
      </c>
      <c r="X2" s="2" t="s">
        <v>48</v>
      </c>
      <c r="Y2" s="2" t="s">
        <v>49</v>
      </c>
      <c r="Z2" s="2" t="s">
        <v>50</v>
      </c>
      <c r="AA2" s="2" t="s">
        <v>51</v>
      </c>
      <c r="AB2" s="2" t="s">
        <v>52</v>
      </c>
      <c r="AC2" s="2" t="s">
        <v>53</v>
      </c>
      <c r="AD2" s="2" t="s">
        <v>54</v>
      </c>
      <c r="AF2" s="2" t="s">
        <v>81</v>
      </c>
      <c r="AG2" s="2" t="s">
        <v>80</v>
      </c>
      <c r="AH2" s="4" t="s">
        <v>82</v>
      </c>
      <c r="AJ2" s="2">
        <v>3.15</v>
      </c>
      <c r="AK2" s="2">
        <v>2</v>
      </c>
      <c r="AL2" s="2">
        <v>1</v>
      </c>
      <c r="AM2" s="2">
        <v>0.5</v>
      </c>
      <c r="AN2" s="2">
        <v>0.25</v>
      </c>
      <c r="AO2" s="2">
        <v>0.18</v>
      </c>
      <c r="AP2" s="2">
        <v>0.125</v>
      </c>
      <c r="AQ2" s="2">
        <v>0.09</v>
      </c>
      <c r="AR2" s="2">
        <v>5.2999999999999999E-2</v>
      </c>
      <c r="AS2" s="2">
        <v>0.01</v>
      </c>
      <c r="AT2" s="2"/>
    </row>
    <row r="3" spans="1:46" x14ac:dyDescent="0.3">
      <c r="A3" t="s">
        <v>1</v>
      </c>
      <c r="B3" s="2" t="s">
        <v>93</v>
      </c>
      <c r="C3" s="3" t="s">
        <v>11</v>
      </c>
    </row>
    <row r="4" spans="1:46" x14ac:dyDescent="0.3">
      <c r="A4" t="s">
        <v>2</v>
      </c>
      <c r="C4">
        <v>1</v>
      </c>
      <c r="D4">
        <v>33</v>
      </c>
      <c r="E4">
        <v>1.8</v>
      </c>
      <c r="F4">
        <v>4</v>
      </c>
      <c r="G4">
        <v>95.35</v>
      </c>
      <c r="H4">
        <v>34.409999999999997</v>
      </c>
      <c r="J4">
        <v>414.25</v>
      </c>
      <c r="K4">
        <v>343.06</v>
      </c>
      <c r="L4">
        <v>407.65</v>
      </c>
      <c r="M4">
        <v>298.91000000000003</v>
      </c>
      <c r="N4">
        <v>272.54000000000002</v>
      </c>
      <c r="O4">
        <v>255.79</v>
      </c>
      <c r="P4">
        <v>257.02999999999997</v>
      </c>
      <c r="Q4">
        <v>289.81</v>
      </c>
      <c r="R4">
        <v>282.29000000000002</v>
      </c>
      <c r="S4">
        <v>815.42</v>
      </c>
      <c r="U4">
        <f>J4-$D$39</f>
        <v>0.32999999999998408</v>
      </c>
      <c r="V4">
        <f>K4-$D$40</f>
        <v>0.25999999999999091</v>
      </c>
      <c r="W4">
        <f>L4-$D$41</f>
        <v>6.7199999999999704</v>
      </c>
      <c r="X4">
        <f>M4-$D$42</f>
        <v>40.910000000000025</v>
      </c>
      <c r="Y4">
        <f>N4-$D$43</f>
        <v>12.450000000000045</v>
      </c>
      <c r="Z4">
        <f>O4-$D$44</f>
        <v>0.15000000000000568</v>
      </c>
      <c r="AA4">
        <f>P4-$D$45</f>
        <v>5.999999999994543E-2</v>
      </c>
      <c r="AB4">
        <f>Q4-$D$46</f>
        <v>4.0000000000020464E-2</v>
      </c>
      <c r="AC4">
        <f>R4-$D$47</f>
        <v>4.0000000000020464E-2</v>
      </c>
      <c r="AD4">
        <f>S4-$D$48</f>
        <v>-8.0000000000040927E-2</v>
      </c>
      <c r="AF4">
        <f>SUM(U4:AD4)</f>
        <v>60.879999999999967</v>
      </c>
      <c r="AG4">
        <f>AF4-(G4-H4)</f>
        <v>-6.0000000000030695E-2</v>
      </c>
      <c r="AH4" s="5">
        <f>AG4/AF4</f>
        <v>-9.8554533508591865E-4</v>
      </c>
      <c r="AJ4" s="5">
        <f t="shared" ref="AJ4:AP4" si="0">U4/$AF4+AK4</f>
        <v>1.0006570302233906</v>
      </c>
      <c r="AK4" s="5">
        <f t="shared" si="0"/>
        <v>0.99523653088042108</v>
      </c>
      <c r="AL4" s="5">
        <f t="shared" si="0"/>
        <v>0.99096583442838448</v>
      </c>
      <c r="AM4" s="5">
        <f t="shared" si="0"/>
        <v>0.88058475689881854</v>
      </c>
      <c r="AN4" s="5">
        <f t="shared" si="0"/>
        <v>0.20860709592641299</v>
      </c>
      <c r="AO4" s="5">
        <f t="shared" si="0"/>
        <v>4.1064388961887599E-3</v>
      </c>
      <c r="AP4" s="5">
        <f t="shared" si="0"/>
        <v>1.6425755584751306E-3</v>
      </c>
      <c r="AQ4" s="5">
        <f t="shared" ref="AQ4:AR4" si="1">(AB4/$AF4)+AR4</f>
        <v>6.5703022339061239E-4</v>
      </c>
      <c r="AR4" s="5">
        <v>0</v>
      </c>
      <c r="AS4" s="5">
        <v>0</v>
      </c>
      <c r="AT4" s="6"/>
    </row>
    <row r="5" spans="1:46" x14ac:dyDescent="0.3">
      <c r="C5">
        <v>2</v>
      </c>
      <c r="D5">
        <v>34</v>
      </c>
      <c r="E5">
        <v>0.9</v>
      </c>
      <c r="F5">
        <v>20</v>
      </c>
      <c r="G5">
        <v>80.14</v>
      </c>
      <c r="H5">
        <v>35.17</v>
      </c>
      <c r="J5">
        <v>415.08</v>
      </c>
      <c r="K5">
        <v>343.67</v>
      </c>
      <c r="L5">
        <v>405.6</v>
      </c>
      <c r="M5">
        <v>273.69</v>
      </c>
      <c r="N5">
        <v>276.26</v>
      </c>
      <c r="O5">
        <v>260.79000000000002</v>
      </c>
      <c r="P5">
        <v>258.83</v>
      </c>
      <c r="Q5">
        <v>289.95</v>
      </c>
      <c r="R5">
        <v>282.29000000000002</v>
      </c>
      <c r="S5">
        <v>815.29</v>
      </c>
      <c r="U5">
        <f>J5-$D$39</f>
        <v>1.1599999999999682</v>
      </c>
      <c r="V5">
        <f>K5-$D$40</f>
        <v>0.87000000000000455</v>
      </c>
      <c r="W5">
        <f>L5-$D$41</f>
        <v>4.6700000000000159</v>
      </c>
      <c r="X5">
        <f>M5-$D$42</f>
        <v>15.689999999999998</v>
      </c>
      <c r="Y5">
        <f>N5-$D$43</f>
        <v>16.170000000000016</v>
      </c>
      <c r="Z5">
        <f>O5-$D$44</f>
        <v>5.1500000000000341</v>
      </c>
      <c r="AA5">
        <f>P5-$D$45</f>
        <v>1.8599999999999568</v>
      </c>
      <c r="AB5">
        <f>Q5-$D$46</f>
        <v>0.18000000000000682</v>
      </c>
      <c r="AC5">
        <f>R5-$D$47</f>
        <v>4.0000000000020464E-2</v>
      </c>
      <c r="AD5">
        <f>S5-815.29</f>
        <v>0</v>
      </c>
      <c r="AF5">
        <f t="shared" ref="AF5:AF28" si="2">SUM(U5:AD5)</f>
        <v>45.79000000000002</v>
      </c>
      <c r="AG5">
        <f t="shared" ref="AG5:AG28" si="3">AF5-(G5-H5)</f>
        <v>0.8200000000000216</v>
      </c>
      <c r="AH5" s="5">
        <f t="shared" ref="AH5:AH28" si="4">AG5/AF5</f>
        <v>1.7907840139768972E-2</v>
      </c>
      <c r="AJ5" s="5">
        <f t="shared" ref="AJ5:AP5" si="5">U5/$AF5+AK5</f>
        <v>1</v>
      </c>
      <c r="AK5" s="5">
        <f t="shared" si="5"/>
        <v>0.97466695785105983</v>
      </c>
      <c r="AL5" s="5">
        <f t="shared" si="5"/>
        <v>0.95566717623935415</v>
      </c>
      <c r="AM5" s="5">
        <f t="shared" si="5"/>
        <v>0.8536798427604283</v>
      </c>
      <c r="AN5" s="5">
        <f t="shared" si="5"/>
        <v>0.5110286088665652</v>
      </c>
      <c r="AO5" s="5">
        <f t="shared" si="5"/>
        <v>0.15789473684210559</v>
      </c>
      <c r="AP5" s="5">
        <f t="shared" si="5"/>
        <v>4.5424765232583167E-2</v>
      </c>
      <c r="AQ5" s="5">
        <f t="shared" ref="AQ5:AR5" si="6">(AB5/$AF5)+AR5</f>
        <v>4.8045424765238518E-3</v>
      </c>
      <c r="AR5" s="5">
        <f t="shared" si="6"/>
        <v>8.7355317755012987E-4</v>
      </c>
      <c r="AS5" s="5">
        <f t="shared" ref="AS4:AS9" si="7">AD5/$AF5</f>
        <v>0</v>
      </c>
      <c r="AT5" s="6"/>
    </row>
    <row r="6" spans="1:46" x14ac:dyDescent="0.3">
      <c r="C6">
        <v>3</v>
      </c>
      <c r="D6">
        <v>35</v>
      </c>
      <c r="E6">
        <v>1</v>
      </c>
      <c r="F6">
        <v>22</v>
      </c>
      <c r="G6">
        <v>89.41</v>
      </c>
      <c r="H6">
        <v>34.520000000000003</v>
      </c>
      <c r="J6">
        <v>413.92</v>
      </c>
      <c r="K6">
        <v>342.81</v>
      </c>
      <c r="L6">
        <v>401.99</v>
      </c>
      <c r="M6">
        <v>264.47000000000003</v>
      </c>
      <c r="N6">
        <v>288.06</v>
      </c>
      <c r="O6">
        <v>270.27999999999997</v>
      </c>
      <c r="P6">
        <v>261.8</v>
      </c>
      <c r="Q6">
        <v>290.2</v>
      </c>
      <c r="R6">
        <v>282.32</v>
      </c>
      <c r="S6">
        <v>815.28</v>
      </c>
      <c r="U6">
        <f>J6-$D$39</f>
        <v>0</v>
      </c>
      <c r="V6">
        <f>K6-$D$40</f>
        <v>9.9999999999909051E-3</v>
      </c>
      <c r="W6">
        <f>L6-$D$41</f>
        <v>1.0600000000000023</v>
      </c>
      <c r="X6">
        <f>M6-$D$42</f>
        <v>6.4700000000000273</v>
      </c>
      <c r="Y6">
        <f>N6-$D$43</f>
        <v>27.970000000000027</v>
      </c>
      <c r="Z6">
        <f>O6-$D$44</f>
        <v>14.639999999999986</v>
      </c>
      <c r="AA6">
        <f>P6-$D$45</f>
        <v>4.8299999999999841</v>
      </c>
      <c r="AB6">
        <f>Q6-$D$46</f>
        <v>0.43000000000000682</v>
      </c>
      <c r="AC6">
        <f>R6-$D$47</f>
        <v>6.9999999999993179E-2</v>
      </c>
      <c r="AD6">
        <f>S6-815.29</f>
        <v>-9.9999999999909051E-3</v>
      </c>
      <c r="AF6">
        <f t="shared" si="2"/>
        <v>55.470000000000027</v>
      </c>
      <c r="AG6">
        <f t="shared" si="3"/>
        <v>0.58000000000003382</v>
      </c>
      <c r="AH6" s="5">
        <f t="shared" si="4"/>
        <v>1.045610239769305E-2</v>
      </c>
      <c r="AJ6" s="5">
        <f t="shared" ref="AJ6:AP6" si="8">U6/$AF6+AK6</f>
        <v>0.99999999999999989</v>
      </c>
      <c r="AK6" s="5">
        <f t="shared" si="8"/>
        <v>0.99999999999999989</v>
      </c>
      <c r="AL6" s="5">
        <f t="shared" si="8"/>
        <v>0.99981972237245365</v>
      </c>
      <c r="AM6" s="5">
        <f t="shared" si="8"/>
        <v>0.98071029385253294</v>
      </c>
      <c r="AN6" s="5">
        <f t="shared" si="8"/>
        <v>0.86407066882999783</v>
      </c>
      <c r="AO6" s="5">
        <f t="shared" si="8"/>
        <v>0.35983414458265672</v>
      </c>
      <c r="AP6" s="5">
        <f t="shared" si="8"/>
        <v>9.590769785469605E-2</v>
      </c>
      <c r="AQ6" s="5">
        <f t="shared" ref="AQ6:AR6" si="9">(AB6/$AF6)+AR6</f>
        <v>8.8336037497748141E-3</v>
      </c>
      <c r="AR6" s="5">
        <f t="shared" si="9"/>
        <v>1.0816657652785696E-3</v>
      </c>
      <c r="AS6" s="5">
        <f t="shared" si="7"/>
        <v>-1.8027762754625743E-4</v>
      </c>
      <c r="AT6" s="6"/>
    </row>
    <row r="7" spans="1:46" x14ac:dyDescent="0.3">
      <c r="C7">
        <v>4</v>
      </c>
      <c r="D7">
        <v>36</v>
      </c>
      <c r="E7">
        <v>1.9</v>
      </c>
      <c r="F7">
        <v>31</v>
      </c>
      <c r="G7">
        <v>92.9</v>
      </c>
      <c r="H7">
        <v>34.1</v>
      </c>
      <c r="J7">
        <v>413.92</v>
      </c>
      <c r="K7">
        <v>342.9</v>
      </c>
      <c r="L7">
        <v>402.7</v>
      </c>
      <c r="M7">
        <v>267.06</v>
      </c>
      <c r="N7">
        <v>287.92</v>
      </c>
      <c r="O7">
        <v>268.93</v>
      </c>
      <c r="P7">
        <v>263.47000000000003</v>
      </c>
      <c r="Q7">
        <v>290.55</v>
      </c>
      <c r="R7">
        <v>282.35000000000002</v>
      </c>
      <c r="S7">
        <v>815.23</v>
      </c>
      <c r="U7">
        <f>J7-$D$39</f>
        <v>0</v>
      </c>
      <c r="V7">
        <f>K7-$D$40</f>
        <v>9.9999999999965894E-2</v>
      </c>
      <c r="W7">
        <f>L7-$D$41</f>
        <v>1.7699999999999818</v>
      </c>
      <c r="X7">
        <f>M7-$D$42</f>
        <v>9.0600000000000023</v>
      </c>
      <c r="Y7">
        <f>N7-$D$43</f>
        <v>27.830000000000041</v>
      </c>
      <c r="Z7">
        <f>O7-$D$44</f>
        <v>13.29000000000002</v>
      </c>
      <c r="AA7">
        <f>P7-$D$45</f>
        <v>6.5</v>
      </c>
      <c r="AB7">
        <f>Q7-$D$46</f>
        <v>0.78000000000002956</v>
      </c>
      <c r="AC7">
        <f>R7-$D$47</f>
        <v>0.10000000000002274</v>
      </c>
      <c r="AD7">
        <f>S7-815.29</f>
        <v>-5.999999999994543E-2</v>
      </c>
      <c r="AF7">
        <f t="shared" si="2"/>
        <v>59.370000000000118</v>
      </c>
      <c r="AG7">
        <f t="shared" si="3"/>
        <v>0.57000000000011397</v>
      </c>
      <c r="AH7" s="5">
        <f t="shared" si="4"/>
        <v>9.6008084891378281E-3</v>
      </c>
      <c r="AJ7" s="5">
        <f t="shared" ref="AJ7:AP7" si="10">U7/$AF7+AK7</f>
        <v>1</v>
      </c>
      <c r="AK7" s="5">
        <f t="shared" si="10"/>
        <v>1</v>
      </c>
      <c r="AL7" s="5">
        <f t="shared" si="10"/>
        <v>0.99831564763348557</v>
      </c>
      <c r="AM7" s="5">
        <f t="shared" si="10"/>
        <v>0.96850261074616906</v>
      </c>
      <c r="AN7" s="5">
        <f t="shared" si="10"/>
        <v>0.81590028633990352</v>
      </c>
      <c r="AO7" s="5">
        <f t="shared" si="10"/>
        <v>0.34714502273875841</v>
      </c>
      <c r="AP7" s="5">
        <f t="shared" si="10"/>
        <v>0.12329459322890504</v>
      </c>
      <c r="AQ7" s="5">
        <f t="shared" ref="AQ7:AR7" si="11">(AB7/$AF7)+AR7</f>
        <v>1.3811689405425386E-2</v>
      </c>
      <c r="AR7" s="5">
        <f t="shared" si="11"/>
        <v>6.7374094660733064E-4</v>
      </c>
      <c r="AS7" s="5">
        <f t="shared" si="7"/>
        <v>-1.0106114199081239E-3</v>
      </c>
      <c r="AT7" s="6"/>
    </row>
    <row r="8" spans="1:46" x14ac:dyDescent="0.3">
      <c r="C8">
        <v>5</v>
      </c>
      <c r="D8">
        <v>37</v>
      </c>
      <c r="E8">
        <v>3.9</v>
      </c>
      <c r="F8">
        <v>2</v>
      </c>
      <c r="G8">
        <v>90.41</v>
      </c>
      <c r="H8">
        <v>35.049999999999997</v>
      </c>
      <c r="J8">
        <v>413.92</v>
      </c>
      <c r="K8">
        <v>342.93</v>
      </c>
      <c r="L8">
        <v>403.12</v>
      </c>
      <c r="M8">
        <v>271.69</v>
      </c>
      <c r="N8">
        <v>290.52</v>
      </c>
      <c r="O8">
        <v>263.12</v>
      </c>
      <c r="P8">
        <v>258.89999999999998</v>
      </c>
      <c r="Q8">
        <v>290</v>
      </c>
      <c r="R8">
        <v>282.3</v>
      </c>
      <c r="S8">
        <v>815.39</v>
      </c>
      <c r="U8">
        <f>J8-$D$39</f>
        <v>0</v>
      </c>
      <c r="V8">
        <f>K8-$D$40</f>
        <v>0.12999999999999545</v>
      </c>
      <c r="W8">
        <f>L8-$D$41</f>
        <v>2.1899999999999977</v>
      </c>
      <c r="X8">
        <f>M8-$D$42</f>
        <v>13.689999999999998</v>
      </c>
      <c r="Y8">
        <f>N8-$D$43</f>
        <v>30.430000000000007</v>
      </c>
      <c r="Z8">
        <f>O8-$D$44</f>
        <v>7.4800000000000182</v>
      </c>
      <c r="AA8">
        <f>P8-$D$45</f>
        <v>1.92999999999995</v>
      </c>
      <c r="AB8">
        <f>Q8-$D$46</f>
        <v>0.23000000000001819</v>
      </c>
      <c r="AC8">
        <f>R8-$D$47</f>
        <v>5.0000000000011369E-2</v>
      </c>
      <c r="AD8">
        <f>S8-$D$48</f>
        <v>-0.11000000000001364</v>
      </c>
      <c r="AF8">
        <f t="shared" si="2"/>
        <v>56.019999999999982</v>
      </c>
      <c r="AG8">
        <f t="shared" si="3"/>
        <v>0.65999999999998238</v>
      </c>
      <c r="AH8" s="5">
        <f t="shared" si="4"/>
        <v>1.1781506604783694E-2</v>
      </c>
      <c r="AJ8" s="5">
        <f t="shared" ref="AJ8:AP8" si="12">U8/$AF8+AK8</f>
        <v>0.99999999999999989</v>
      </c>
      <c r="AK8" s="5">
        <f t="shared" si="12"/>
        <v>0.99999999999999989</v>
      </c>
      <c r="AL8" s="5">
        <f t="shared" si="12"/>
        <v>0.9976794002142092</v>
      </c>
      <c r="AM8" s="5">
        <f t="shared" si="12"/>
        <v>0.95858621920742593</v>
      </c>
      <c r="AN8" s="5">
        <f t="shared" si="12"/>
        <v>0.71420921099607282</v>
      </c>
      <c r="AO8" s="5">
        <f t="shared" si="12"/>
        <v>0.17101035344519791</v>
      </c>
      <c r="AP8" s="5">
        <f t="shared" si="12"/>
        <v>3.7486611924312151E-2</v>
      </c>
      <c r="AQ8" s="5">
        <f t="shared" ref="AQ8:AR8" si="13">(AB8/$AF8)+AR8</f>
        <v>3.034630489111317E-3</v>
      </c>
      <c r="AR8" s="5">
        <f t="shared" si="13"/>
        <v>-1.0710460549804052E-3</v>
      </c>
      <c r="AS8" s="5">
        <f t="shared" si="7"/>
        <v>-1.9635844341309118E-3</v>
      </c>
      <c r="AT8" s="6"/>
    </row>
    <row r="9" spans="1:46" x14ac:dyDescent="0.3">
      <c r="C9">
        <v>6</v>
      </c>
      <c r="D9">
        <v>38</v>
      </c>
      <c r="E9">
        <v>1.2</v>
      </c>
      <c r="F9">
        <v>19</v>
      </c>
      <c r="G9">
        <v>96.72</v>
      </c>
      <c r="H9">
        <v>33.130000000000003</v>
      </c>
      <c r="J9">
        <v>413.99</v>
      </c>
      <c r="K9">
        <v>342.85</v>
      </c>
      <c r="L9">
        <v>402.81</v>
      </c>
      <c r="M9">
        <v>273.04000000000002</v>
      </c>
      <c r="N9">
        <v>293.64999999999998</v>
      </c>
      <c r="O9">
        <v>265.38</v>
      </c>
      <c r="P9">
        <v>260.18</v>
      </c>
      <c r="Q9">
        <v>289.77</v>
      </c>
      <c r="R9">
        <v>282.29000000000002</v>
      </c>
      <c r="S9">
        <v>815.41</v>
      </c>
      <c r="U9">
        <f>J9-$D$39</f>
        <v>6.9999999999993179E-2</v>
      </c>
      <c r="V9">
        <f>K9-$D$40</f>
        <v>5.0000000000011369E-2</v>
      </c>
      <c r="W9">
        <f>L9-$D$41</f>
        <v>1.8799999999999955</v>
      </c>
      <c r="X9">
        <f>M9-$D$42</f>
        <v>15.04000000000002</v>
      </c>
      <c r="Y9">
        <f>N9-$D$43</f>
        <v>33.56</v>
      </c>
      <c r="Z9">
        <f>O9-$D$44</f>
        <v>9.7400000000000091</v>
      </c>
      <c r="AA9">
        <f>P9-$D$45</f>
        <v>3.2099999999999795</v>
      </c>
      <c r="AB9">
        <f>Q9-$D$46</f>
        <v>0</v>
      </c>
      <c r="AC9">
        <f>R9-$D$47</f>
        <v>4.0000000000020464E-2</v>
      </c>
      <c r="AD9">
        <f>S9-$D$48</f>
        <v>-9.0000000000031832E-2</v>
      </c>
      <c r="AF9">
        <f t="shared" si="2"/>
        <v>63.5</v>
      </c>
      <c r="AG9">
        <f t="shared" si="3"/>
        <v>-8.9999999999996305E-2</v>
      </c>
      <c r="AH9" s="5">
        <f t="shared" si="4"/>
        <v>-1.417322834645611E-3</v>
      </c>
      <c r="AJ9" s="5">
        <f t="shared" ref="AJ9:AP9" si="14">U9/$AF9+AK9</f>
        <v>1</v>
      </c>
      <c r="AK9" s="5">
        <f t="shared" si="14"/>
        <v>0.99889763779527574</v>
      </c>
      <c r="AL9" s="5">
        <f t="shared" si="14"/>
        <v>0.99811023622047246</v>
      </c>
      <c r="AM9" s="5">
        <f t="shared" si="14"/>
        <v>0.96850393700787407</v>
      </c>
      <c r="AN9" s="5">
        <f t="shared" si="14"/>
        <v>0.73165354330708632</v>
      </c>
      <c r="AO9" s="5">
        <f t="shared" si="14"/>
        <v>0.20314960629921225</v>
      </c>
      <c r="AP9" s="5">
        <f t="shared" si="14"/>
        <v>4.9763779527558553E-2</v>
      </c>
      <c r="AQ9" s="5">
        <f t="shared" ref="AQ9:AR9" si="15">(AB9/$AF9)+AR9</f>
        <v>-7.8740157480332871E-4</v>
      </c>
      <c r="AR9" s="5">
        <f t="shared" si="15"/>
        <v>-7.8740157480332871E-4</v>
      </c>
      <c r="AS9" s="5">
        <f t="shared" si="7"/>
        <v>-1.4173228346461707E-3</v>
      </c>
      <c r="AT9" s="6"/>
    </row>
    <row r="10" spans="1:46" x14ac:dyDescent="0.3">
      <c r="A10" t="s">
        <v>44</v>
      </c>
      <c r="C10">
        <v>8</v>
      </c>
      <c r="D10">
        <v>40</v>
      </c>
      <c r="E10">
        <v>4</v>
      </c>
      <c r="F10" t="s">
        <v>26</v>
      </c>
      <c r="G10">
        <v>104.38</v>
      </c>
      <c r="H10">
        <v>35.799999999999997</v>
      </c>
      <c r="J10">
        <v>414.61</v>
      </c>
      <c r="K10">
        <v>343.38</v>
      </c>
      <c r="L10">
        <v>401.55</v>
      </c>
      <c r="M10">
        <v>259.36</v>
      </c>
      <c r="N10">
        <v>264</v>
      </c>
      <c r="O10">
        <v>260.95</v>
      </c>
      <c r="P10">
        <v>270.93</v>
      </c>
      <c r="Q10">
        <v>308.99</v>
      </c>
      <c r="R10">
        <v>298.82</v>
      </c>
      <c r="S10">
        <v>821.67</v>
      </c>
      <c r="U10">
        <f>J10-$D$39</f>
        <v>0.68999999999999773</v>
      </c>
      <c r="V10">
        <f>K10-$D$40</f>
        <v>0.57999999999998408</v>
      </c>
      <c r="W10">
        <f>L10-$D$41</f>
        <v>0.62000000000000455</v>
      </c>
      <c r="X10">
        <f>M10-$D$42</f>
        <v>1.3600000000000136</v>
      </c>
      <c r="Y10">
        <f>N10-$D$43</f>
        <v>3.910000000000025</v>
      </c>
      <c r="Z10">
        <f>O10-$D$44</f>
        <v>5.3100000000000023</v>
      </c>
      <c r="AA10">
        <f>P10-$D$45</f>
        <v>13.95999999999998</v>
      </c>
      <c r="AB10">
        <f>Q10-$D$46</f>
        <v>19.220000000000027</v>
      </c>
      <c r="AC10">
        <f>R10-$D$47</f>
        <v>16.569999999999993</v>
      </c>
      <c r="AD10">
        <f>S10-$D$48</f>
        <v>6.1699999999999591</v>
      </c>
      <c r="AF10">
        <f t="shared" si="2"/>
        <v>68.389999999999986</v>
      </c>
      <c r="AG10">
        <f t="shared" si="3"/>
        <v>-0.19000000000001194</v>
      </c>
      <c r="AH10" s="5">
        <f t="shared" si="4"/>
        <v>-2.7781839450213772E-3</v>
      </c>
      <c r="AJ10" s="5">
        <f>U10/$AF10+AK10</f>
        <v>1</v>
      </c>
      <c r="AK10" s="5">
        <f>V10/$AF10+AL10</f>
        <v>0.98991080567334411</v>
      </c>
      <c r="AL10" s="5">
        <f>W10/$AF10+AM10</f>
        <v>0.98143003363064807</v>
      </c>
      <c r="AM10" s="5">
        <f>X10/$AF10+AN10</f>
        <v>0.97236438075742093</v>
      </c>
      <c r="AN10" s="5">
        <f>Y10/$AF10+AO10</f>
        <v>0.95247843251937425</v>
      </c>
      <c r="AO10" s="5">
        <f>Z10/$AF10+AP10</f>
        <v>0.89530633133499016</v>
      </c>
      <c r="AP10" s="5">
        <f>AA10/$AF10+AQ10</f>
        <v>0.81766340108202917</v>
      </c>
      <c r="AQ10" s="5">
        <f>(AB10/$AF10)+AR10</f>
        <v>0.61353999122678737</v>
      </c>
      <c r="AR10" s="5">
        <f>(AC10/$AF10)+AS10</f>
        <v>0.33250475215674746</v>
      </c>
      <c r="AS10" s="5">
        <f>AD10/$AF10</f>
        <v>9.0217868109372129E-2</v>
      </c>
      <c r="AT10" s="6"/>
    </row>
    <row r="11" spans="1:46" x14ac:dyDescent="0.3">
      <c r="C11">
        <v>9</v>
      </c>
      <c r="D11">
        <v>41</v>
      </c>
      <c r="E11">
        <v>1.2</v>
      </c>
      <c r="F11">
        <v>17</v>
      </c>
      <c r="G11">
        <v>103.18</v>
      </c>
      <c r="H11">
        <v>36.26</v>
      </c>
      <c r="J11">
        <v>413.9</v>
      </c>
      <c r="K11">
        <v>342.87</v>
      </c>
      <c r="L11">
        <v>401.17</v>
      </c>
      <c r="M11">
        <v>260.38</v>
      </c>
      <c r="N11">
        <v>280.75</v>
      </c>
      <c r="O11">
        <v>281.06</v>
      </c>
      <c r="P11">
        <v>272.22000000000003</v>
      </c>
      <c r="Q11">
        <v>292.62</v>
      </c>
      <c r="R11">
        <v>282.62</v>
      </c>
      <c r="S11">
        <v>815.44</v>
      </c>
      <c r="U11">
        <f>J11-$D$39</f>
        <v>-2.0000000000038654E-2</v>
      </c>
      <c r="V11">
        <f>K11-$D$40</f>
        <v>6.9999999999993179E-2</v>
      </c>
      <c r="W11">
        <f>L11-$D$41</f>
        <v>0.24000000000000909</v>
      </c>
      <c r="X11">
        <f>M11-$D$42</f>
        <v>2.3799999999999955</v>
      </c>
      <c r="Y11">
        <f>N11-$D$43</f>
        <v>20.660000000000025</v>
      </c>
      <c r="Z11">
        <f>O11-$D$44</f>
        <v>25.420000000000016</v>
      </c>
      <c r="AA11">
        <f>P11-$D$45</f>
        <v>15.25</v>
      </c>
      <c r="AB11">
        <f>Q11-$D$46</f>
        <v>2.8500000000000227</v>
      </c>
      <c r="AC11">
        <f>R11-$D$47</f>
        <v>0.37000000000000455</v>
      </c>
      <c r="AD11">
        <f>S11-$D$48</f>
        <v>-5.999999999994543E-2</v>
      </c>
      <c r="AF11">
        <f t="shared" si="2"/>
        <v>67.160000000000082</v>
      </c>
      <c r="AG11">
        <f t="shared" si="3"/>
        <v>0.24000000000006594</v>
      </c>
      <c r="AH11" s="5">
        <f t="shared" si="4"/>
        <v>3.5735556879104473E-3</v>
      </c>
      <c r="AJ11" s="5">
        <v>1</v>
      </c>
      <c r="AK11" s="5">
        <v>1</v>
      </c>
      <c r="AL11" s="5">
        <f t="shared" ref="AJ11:AP11" si="16">W11/$AF11+AM11</f>
        <v>0.99925550923168627</v>
      </c>
      <c r="AM11" s="5">
        <f t="shared" si="16"/>
        <v>0.99568195354377664</v>
      </c>
      <c r="AN11" s="5">
        <f t="shared" si="16"/>
        <v>0.9602441929720078</v>
      </c>
      <c r="AO11" s="5">
        <f t="shared" si="16"/>
        <v>0.6526206075044676</v>
      </c>
      <c r="AP11" s="5">
        <f t="shared" si="16"/>
        <v>0.27412150089338982</v>
      </c>
      <c r="AQ11" s="5">
        <f t="shared" ref="AQ11:AR11" si="17">(AB11/$AF11)+AR11</f>
        <v>4.7051816557475847E-2</v>
      </c>
      <c r="AR11" s="5">
        <f t="shared" si="17"/>
        <v>4.6158427635506066E-3</v>
      </c>
      <c r="AS11" s="5">
        <f t="shared" ref="AS11:AS15" si="18">AD11/$AF11</f>
        <v>-8.9338892197655386E-4</v>
      </c>
      <c r="AT11" s="6"/>
    </row>
    <row r="12" spans="1:46" x14ac:dyDescent="0.3">
      <c r="C12">
        <v>10</v>
      </c>
      <c r="D12">
        <v>42</v>
      </c>
      <c r="E12">
        <v>0.6</v>
      </c>
      <c r="F12" t="s">
        <v>23</v>
      </c>
      <c r="G12">
        <v>84.44</v>
      </c>
      <c r="H12">
        <v>35.14</v>
      </c>
      <c r="J12">
        <v>413.96</v>
      </c>
      <c r="K12">
        <v>343.1</v>
      </c>
      <c r="L12">
        <v>403.44</v>
      </c>
      <c r="M12">
        <v>266.98</v>
      </c>
      <c r="N12">
        <v>285.8</v>
      </c>
      <c r="O12">
        <v>265.17</v>
      </c>
      <c r="P12">
        <v>259.43</v>
      </c>
      <c r="Q12">
        <v>290.14999999999998</v>
      </c>
      <c r="R12">
        <v>282.3</v>
      </c>
      <c r="S12">
        <v>815.28</v>
      </c>
      <c r="U12">
        <f>J12-$D$39</f>
        <v>3.999999999996362E-2</v>
      </c>
      <c r="V12">
        <f>K12-$D$40</f>
        <v>0.30000000000001137</v>
      </c>
      <c r="W12">
        <f>L12-$D$41</f>
        <v>2.5099999999999909</v>
      </c>
      <c r="X12">
        <f>M12-$D$42</f>
        <v>8.9800000000000182</v>
      </c>
      <c r="Y12">
        <f>N12-$D$43</f>
        <v>25.710000000000036</v>
      </c>
      <c r="Z12">
        <f>O12-$D$44</f>
        <v>9.5300000000000296</v>
      </c>
      <c r="AA12">
        <f>P12-$D$45</f>
        <v>2.4599999999999795</v>
      </c>
      <c r="AB12">
        <f>Q12-$D$46</f>
        <v>0.37999999999999545</v>
      </c>
      <c r="AC12">
        <f>R12-$D$47</f>
        <v>5.0000000000011369E-2</v>
      </c>
      <c r="AD12">
        <f>S12-815.29</f>
        <v>-9.9999999999909051E-3</v>
      </c>
      <c r="AF12">
        <f t="shared" si="2"/>
        <v>49.950000000000045</v>
      </c>
      <c r="AG12">
        <f t="shared" si="3"/>
        <v>0.65000000000004832</v>
      </c>
      <c r="AH12" s="5">
        <f t="shared" si="4"/>
        <v>1.3013013013013969E-2</v>
      </c>
      <c r="AJ12" s="5">
        <f t="shared" ref="AJ12:AP12" si="19">U12/$AF12+AK12</f>
        <v>0.99999999999999989</v>
      </c>
      <c r="AK12" s="5">
        <f t="shared" si="19"/>
        <v>0.99919919919919986</v>
      </c>
      <c r="AL12" s="5">
        <f t="shared" si="19"/>
        <v>0.99319319319319366</v>
      </c>
      <c r="AM12" s="5">
        <f t="shared" si="19"/>
        <v>0.94294294294294367</v>
      </c>
      <c r="AN12" s="5">
        <f t="shared" si="19"/>
        <v>0.76316316316316368</v>
      </c>
      <c r="AO12" s="5">
        <f t="shared" si="19"/>
        <v>0.24844844844844871</v>
      </c>
      <c r="AP12" s="5">
        <f t="shared" si="19"/>
        <v>5.7657657657657513E-2</v>
      </c>
      <c r="AQ12" s="5">
        <f t="shared" ref="AQ12:AR12" si="20">(AB12/$AF12)+AR12</f>
        <v>8.4084084084087192E-3</v>
      </c>
      <c r="AR12" s="5">
        <f t="shared" si="20"/>
        <v>8.0080080080120969E-4</v>
      </c>
      <c r="AS12" s="5">
        <f t="shared" si="18"/>
        <v>-2.0020020020001793E-4</v>
      </c>
      <c r="AT12" s="6"/>
    </row>
    <row r="13" spans="1:46" x14ac:dyDescent="0.3">
      <c r="C13">
        <v>11</v>
      </c>
      <c r="D13">
        <v>43</v>
      </c>
      <c r="E13">
        <v>3.4</v>
      </c>
      <c r="F13" t="s">
        <v>25</v>
      </c>
      <c r="G13">
        <v>88.65</v>
      </c>
      <c r="H13">
        <v>33.92</v>
      </c>
      <c r="J13">
        <v>413.92</v>
      </c>
      <c r="K13">
        <v>342.82</v>
      </c>
      <c r="L13">
        <v>401.33</v>
      </c>
      <c r="M13">
        <v>260.35000000000002</v>
      </c>
      <c r="N13">
        <v>274.04000000000002</v>
      </c>
      <c r="O13">
        <v>270.35000000000002</v>
      </c>
      <c r="P13">
        <v>270.35000000000002</v>
      </c>
      <c r="Q13">
        <v>297.97000000000003</v>
      </c>
      <c r="R13">
        <v>283.95</v>
      </c>
      <c r="S13">
        <v>815.48</v>
      </c>
      <c r="U13">
        <f>J13-$D$39</f>
        <v>0</v>
      </c>
      <c r="V13">
        <f>K13-$D$40</f>
        <v>1.999999999998181E-2</v>
      </c>
      <c r="W13">
        <f>L13-$D$41</f>
        <v>0.39999999999997726</v>
      </c>
      <c r="X13">
        <f>M13-$D$42</f>
        <v>2.3500000000000227</v>
      </c>
      <c r="Y13">
        <f>N13-$D$43</f>
        <v>13.950000000000045</v>
      </c>
      <c r="Z13">
        <f>O13-$D$44</f>
        <v>14.710000000000036</v>
      </c>
      <c r="AA13">
        <f>P13-$D$45</f>
        <v>13.379999999999995</v>
      </c>
      <c r="AB13">
        <f>Q13-$D$46</f>
        <v>8.2000000000000455</v>
      </c>
      <c r="AC13">
        <f>R13-$D$47</f>
        <v>1.6999999999999886</v>
      </c>
      <c r="AD13">
        <f>S13-$D$48</f>
        <v>-1.999999999998181E-2</v>
      </c>
      <c r="AF13">
        <f t="shared" si="2"/>
        <v>54.690000000000111</v>
      </c>
      <c r="AG13">
        <f t="shared" si="3"/>
        <v>-3.9999999999892566E-2</v>
      </c>
      <c r="AH13" s="5">
        <f t="shared" si="4"/>
        <v>-7.3139513622037821E-4</v>
      </c>
      <c r="AJ13" s="5">
        <f t="shared" ref="AJ13:AP13" si="21">U13/$AF13+AK13</f>
        <v>1</v>
      </c>
      <c r="AK13" s="5">
        <f t="shared" si="21"/>
        <v>1</v>
      </c>
      <c r="AL13" s="5">
        <f t="shared" si="21"/>
        <v>0.99963430243188922</v>
      </c>
      <c r="AM13" s="5">
        <f t="shared" si="21"/>
        <v>0.99232035106966621</v>
      </c>
      <c r="AN13" s="5">
        <f t="shared" si="21"/>
        <v>0.94935088681660318</v>
      </c>
      <c r="AO13" s="5">
        <f t="shared" si="21"/>
        <v>0.69427683305906029</v>
      </c>
      <c r="AP13" s="5">
        <f t="shared" si="21"/>
        <v>0.4253062717132931</v>
      </c>
      <c r="AQ13" s="5">
        <f t="shared" ref="AQ13:AR13" si="22">(AB13/$AF13)+AR13</f>
        <v>0.18065459864691957</v>
      </c>
      <c r="AR13" s="5">
        <f t="shared" si="22"/>
        <v>3.0718595721338515E-2</v>
      </c>
      <c r="AS13" s="5">
        <f t="shared" si="18"/>
        <v>-3.6569756811083871E-4</v>
      </c>
      <c r="AT13" s="6"/>
    </row>
    <row r="14" spans="1:46" x14ac:dyDescent="0.3">
      <c r="C14">
        <v>12</v>
      </c>
      <c r="D14">
        <v>44</v>
      </c>
      <c r="E14">
        <v>10.5</v>
      </c>
      <c r="F14" t="s">
        <v>27</v>
      </c>
      <c r="G14">
        <v>101.36</v>
      </c>
      <c r="H14">
        <v>34.76</v>
      </c>
      <c r="J14">
        <v>414.1</v>
      </c>
      <c r="K14">
        <v>342.85</v>
      </c>
      <c r="L14">
        <v>401.41</v>
      </c>
      <c r="M14">
        <v>259.73</v>
      </c>
      <c r="N14">
        <v>268.97000000000003</v>
      </c>
      <c r="O14">
        <v>270.45</v>
      </c>
      <c r="P14">
        <v>279.63</v>
      </c>
      <c r="Q14">
        <v>301.7</v>
      </c>
      <c r="R14">
        <v>286.48</v>
      </c>
      <c r="S14">
        <v>817.48</v>
      </c>
      <c r="U14">
        <f>J14-$D$39</f>
        <v>0.18000000000000682</v>
      </c>
      <c r="V14">
        <f>K14-$D$40</f>
        <v>5.0000000000011369E-2</v>
      </c>
      <c r="W14">
        <f>L14-$D$41</f>
        <v>0.48000000000001819</v>
      </c>
      <c r="X14">
        <f>M14-$D$42</f>
        <v>1.7300000000000182</v>
      </c>
      <c r="Y14">
        <f>N14-$D$43</f>
        <v>8.8800000000000523</v>
      </c>
      <c r="Z14">
        <f>O14-$D$44</f>
        <v>14.810000000000002</v>
      </c>
      <c r="AA14">
        <f>P14-$D$45</f>
        <v>22.659999999999968</v>
      </c>
      <c r="AB14">
        <f>Q14-$D$46</f>
        <v>11.930000000000007</v>
      </c>
      <c r="AC14">
        <f>R14-$D$47</f>
        <v>4.2300000000000182</v>
      </c>
      <c r="AD14">
        <f>S14-815.29</f>
        <v>2.1900000000000546</v>
      </c>
      <c r="AF14">
        <f t="shared" si="2"/>
        <v>67.140000000000157</v>
      </c>
      <c r="AG14">
        <f t="shared" si="3"/>
        <v>0.54000000000016257</v>
      </c>
      <c r="AH14" s="5">
        <f t="shared" si="4"/>
        <v>8.0428954423616521E-3</v>
      </c>
      <c r="AJ14" s="5">
        <f t="shared" ref="AJ14:AP14" si="23">U14/$AF14+AK14</f>
        <v>1</v>
      </c>
      <c r="AK14" s="5">
        <f t="shared" si="23"/>
        <v>0.9973190348525468</v>
      </c>
      <c r="AL14" s="5">
        <f t="shared" si="23"/>
        <v>0.99657432231158749</v>
      </c>
      <c r="AM14" s="5">
        <f t="shared" si="23"/>
        <v>0.98942508191837897</v>
      </c>
      <c r="AN14" s="5">
        <f t="shared" si="23"/>
        <v>0.96365802800119083</v>
      </c>
      <c r="AO14" s="5">
        <f t="shared" si="23"/>
        <v>0.83139708072683827</v>
      </c>
      <c r="AP14" s="5">
        <f t="shared" si="23"/>
        <v>0.61081322609472677</v>
      </c>
      <c r="AQ14" s="5">
        <f t="shared" ref="AQ14:AR14" si="24">(AB14/$AF14)+AR14</f>
        <v>0.27330950253202319</v>
      </c>
      <c r="AR14" s="5">
        <f t="shared" si="24"/>
        <v>9.5621090259160824E-2</v>
      </c>
      <c r="AS14" s="5">
        <f t="shared" si="18"/>
        <v>3.2618409294013245E-2</v>
      </c>
      <c r="AT14" s="6"/>
    </row>
    <row r="15" spans="1:46" x14ac:dyDescent="0.3">
      <c r="AJ15" s="5"/>
      <c r="AK15" s="5"/>
      <c r="AL15" s="5"/>
      <c r="AM15" s="5"/>
      <c r="AN15" s="5"/>
      <c r="AO15" s="5"/>
      <c r="AP15" s="5"/>
      <c r="AQ15" s="5"/>
      <c r="AR15" s="5"/>
      <c r="AS15" s="5"/>
    </row>
    <row r="16" spans="1:46" x14ac:dyDescent="0.3">
      <c r="AJ16" s="5"/>
      <c r="AK16" s="5"/>
      <c r="AL16" s="5"/>
      <c r="AM16" s="5"/>
      <c r="AN16" s="5"/>
      <c r="AO16" s="5"/>
      <c r="AP16" s="5"/>
      <c r="AQ16" s="5"/>
      <c r="AR16" s="5"/>
      <c r="AS16" s="5"/>
    </row>
    <row r="17" spans="2:45" x14ac:dyDescent="0.3">
      <c r="C17" s="2" t="s">
        <v>5</v>
      </c>
      <c r="D17" s="2" t="s">
        <v>3</v>
      </c>
      <c r="E17" s="2" t="s">
        <v>4</v>
      </c>
      <c r="F17" s="2"/>
      <c r="G17" s="2"/>
      <c r="H17" s="2"/>
      <c r="I17" s="2"/>
      <c r="AJ17" s="5"/>
      <c r="AK17" s="5"/>
      <c r="AL17" s="5"/>
      <c r="AM17" s="5"/>
      <c r="AN17" s="5"/>
      <c r="AO17" s="5"/>
      <c r="AP17" s="5"/>
      <c r="AQ17" s="5"/>
      <c r="AR17" s="5"/>
      <c r="AS17" s="5"/>
    </row>
    <row r="18" spans="2:45" x14ac:dyDescent="0.3">
      <c r="C18" s="3" t="s">
        <v>12</v>
      </c>
      <c r="AJ18" s="5"/>
      <c r="AK18" s="5"/>
      <c r="AL18" s="5"/>
      <c r="AM18" s="5"/>
      <c r="AN18" s="5"/>
      <c r="AO18" s="5"/>
      <c r="AP18" s="5"/>
      <c r="AQ18" s="5"/>
      <c r="AR18" s="5"/>
      <c r="AS18" s="5"/>
    </row>
    <row r="19" spans="2:45" x14ac:dyDescent="0.3">
      <c r="C19" t="s">
        <v>6</v>
      </c>
      <c r="D19" t="s">
        <v>10</v>
      </c>
      <c r="E19" t="s">
        <v>10</v>
      </c>
      <c r="F19" t="s">
        <v>24</v>
      </c>
      <c r="G19">
        <v>89.04</v>
      </c>
      <c r="H19">
        <v>37.29</v>
      </c>
      <c r="J19">
        <v>413.92</v>
      </c>
      <c r="K19">
        <v>343.08</v>
      </c>
      <c r="L19">
        <v>413.62</v>
      </c>
      <c r="M19">
        <v>281.36</v>
      </c>
      <c r="N19">
        <v>273.45</v>
      </c>
      <c r="O19">
        <v>257.36</v>
      </c>
      <c r="P19">
        <v>257.52</v>
      </c>
      <c r="Q19">
        <v>289.85000000000002</v>
      </c>
      <c r="R19">
        <v>282.31</v>
      </c>
      <c r="S19">
        <v>815.39</v>
      </c>
      <c r="U19">
        <f>J19-$D$39</f>
        <v>0</v>
      </c>
      <c r="V19">
        <f>K19-$D$40</f>
        <v>0.27999999999997272</v>
      </c>
      <c r="W19">
        <f>L19-$D$41</f>
        <v>12.689999999999998</v>
      </c>
      <c r="X19">
        <f>M19-$D$42</f>
        <v>23.360000000000014</v>
      </c>
      <c r="Y19">
        <f>N19-$D$43</f>
        <v>13.360000000000014</v>
      </c>
      <c r="Z19">
        <f>O19-$D$44</f>
        <v>1.7200000000000273</v>
      </c>
      <c r="AA19">
        <f>P19-$D$45</f>
        <v>0.54999999999995453</v>
      </c>
      <c r="AB19">
        <f>Q19-$D$46</f>
        <v>8.0000000000040927E-2</v>
      </c>
      <c r="AC19">
        <f>R19-$D$47</f>
        <v>6.0000000000002274E-2</v>
      </c>
      <c r="AD19">
        <f>S19-$D$48</f>
        <v>-0.11000000000001364</v>
      </c>
      <c r="AF19">
        <f t="shared" si="2"/>
        <v>51.990000000000009</v>
      </c>
      <c r="AG19">
        <f t="shared" si="3"/>
        <v>0.24000000000000199</v>
      </c>
      <c r="AH19" s="5">
        <f t="shared" si="4"/>
        <v>4.6162723600692819E-3</v>
      </c>
      <c r="AJ19" s="5">
        <f t="shared" ref="AJ15:AP19" si="25">U19/$AF19+AK19</f>
        <v>1</v>
      </c>
      <c r="AK19" s="5">
        <f t="shared" si="25"/>
        <v>1</v>
      </c>
      <c r="AL19" s="5">
        <f t="shared" si="25"/>
        <v>0.99461434891325307</v>
      </c>
      <c r="AM19" s="5">
        <f t="shared" si="25"/>
        <v>0.7505289478745919</v>
      </c>
      <c r="AN19" s="5">
        <f t="shared" si="25"/>
        <v>0.30121177149451861</v>
      </c>
      <c r="AO19" s="5">
        <f t="shared" si="25"/>
        <v>4.4239276783997132E-2</v>
      </c>
      <c r="AP19" s="5">
        <f t="shared" si="25"/>
        <v>1.11559915368337E-2</v>
      </c>
      <c r="AQ19" s="5">
        <f t="shared" ref="AQ15:AR19" si="26">(AB19/$AF19)+AR19</f>
        <v>5.7703404500922392E-4</v>
      </c>
      <c r="AR19" s="5">
        <f t="shared" si="26"/>
        <v>-9.6172340834797766E-4</v>
      </c>
      <c r="AS19" s="5">
        <f t="shared" ref="AS16:AS28" si="27">AD19/$AF19</f>
        <v>-2.1157914983653322E-3</v>
      </c>
    </row>
    <row r="20" spans="2:45" x14ac:dyDescent="0.3">
      <c r="C20" t="s">
        <v>7</v>
      </c>
      <c r="D20" t="s">
        <v>10</v>
      </c>
      <c r="E20" t="s">
        <v>10</v>
      </c>
      <c r="F20">
        <v>30</v>
      </c>
      <c r="G20">
        <v>105.52</v>
      </c>
      <c r="H20">
        <v>35.1</v>
      </c>
      <c r="J20">
        <v>414.52</v>
      </c>
      <c r="K20">
        <v>347.16</v>
      </c>
      <c r="L20">
        <v>446.05</v>
      </c>
      <c r="M20">
        <v>276.57</v>
      </c>
      <c r="N20">
        <v>261.92</v>
      </c>
      <c r="O20">
        <v>255.72</v>
      </c>
      <c r="P20">
        <v>257.08999999999997</v>
      </c>
      <c r="Q20">
        <v>289.91000000000003</v>
      </c>
      <c r="R20">
        <v>282.38</v>
      </c>
      <c r="S20">
        <v>815.29</v>
      </c>
      <c r="U20">
        <f>J20-$D$39</f>
        <v>0.59999999999996589</v>
      </c>
      <c r="V20">
        <f>K20-$D$40</f>
        <v>4.3600000000000136</v>
      </c>
      <c r="W20">
        <f>L20-$D$41</f>
        <v>45.120000000000005</v>
      </c>
      <c r="X20">
        <f>M20-$D$42</f>
        <v>18.569999999999993</v>
      </c>
      <c r="Y20">
        <f>N20-$D$43</f>
        <v>1.8300000000000409</v>
      </c>
      <c r="Z20">
        <f>O20-$D$44</f>
        <v>8.0000000000012506E-2</v>
      </c>
      <c r="AA20">
        <f>P20-$D$45</f>
        <v>0.1199999999999477</v>
      </c>
      <c r="AB20">
        <f>Q20-$D$46</f>
        <v>0.1400000000000432</v>
      </c>
      <c r="AC20">
        <f>R20-$D$47</f>
        <v>0.12999999999999545</v>
      </c>
      <c r="AD20">
        <f>S20-815.29</f>
        <v>0</v>
      </c>
      <c r="AF20">
        <f t="shared" si="2"/>
        <v>70.950000000000017</v>
      </c>
      <c r="AG20">
        <f t="shared" si="3"/>
        <v>0.53000000000002956</v>
      </c>
      <c r="AH20" s="5">
        <f t="shared" si="4"/>
        <v>7.4700493305148614E-3</v>
      </c>
      <c r="AJ20" s="5">
        <f t="shared" ref="AJ20:AP24" si="28">U20/$AF20+AK20</f>
        <v>1</v>
      </c>
      <c r="AK20" s="5">
        <f t="shared" si="28"/>
        <v>0.99154334038055014</v>
      </c>
      <c r="AL20" s="5">
        <f t="shared" si="28"/>
        <v>0.93009161381254435</v>
      </c>
      <c r="AM20" s="5">
        <f t="shared" si="28"/>
        <v>0.29415081042988062</v>
      </c>
      <c r="AN20" s="5">
        <f t="shared" si="28"/>
        <v>3.2417195207893434E-2</v>
      </c>
      <c r="AO20" s="5">
        <f t="shared" si="28"/>
        <v>6.6243833685693983E-3</v>
      </c>
      <c r="AP20" s="5">
        <f t="shared" si="28"/>
        <v>5.496828752642513E-3</v>
      </c>
      <c r="AQ20" s="5">
        <f t="shared" ref="AQ20:AR24" si="29">(AB20/$AF20)+AR20</f>
        <v>3.805496828753187E-3</v>
      </c>
      <c r="AR20" s="5">
        <f t="shared" si="29"/>
        <v>1.8322762508808375E-3</v>
      </c>
      <c r="AS20" s="5">
        <f t="shared" si="27"/>
        <v>0</v>
      </c>
    </row>
    <row r="21" spans="2:45" x14ac:dyDescent="0.3">
      <c r="C21" t="s">
        <v>8</v>
      </c>
      <c r="D21" t="s">
        <v>10</v>
      </c>
      <c r="E21" t="s">
        <v>10</v>
      </c>
      <c r="F21">
        <v>1304</v>
      </c>
      <c r="G21">
        <v>90.82</v>
      </c>
      <c r="H21">
        <v>35.340000000000003</v>
      </c>
      <c r="J21">
        <v>414.13</v>
      </c>
      <c r="K21">
        <v>343.24</v>
      </c>
      <c r="L21">
        <v>409.45</v>
      </c>
      <c r="M21">
        <v>277.81</v>
      </c>
      <c r="N21">
        <v>278.87</v>
      </c>
      <c r="O21">
        <v>260.86</v>
      </c>
      <c r="P21">
        <v>259.08999999999997</v>
      </c>
      <c r="Q21">
        <v>290.06</v>
      </c>
      <c r="R21">
        <v>282.33999999999997</v>
      </c>
      <c r="S21">
        <v>815.41</v>
      </c>
      <c r="U21">
        <f>J21-$D$39</f>
        <v>0.20999999999997954</v>
      </c>
      <c r="V21">
        <f>K21-$D$40</f>
        <v>0.43999999999999773</v>
      </c>
      <c r="W21">
        <f>L21-$D$41</f>
        <v>8.5199999999999818</v>
      </c>
      <c r="X21">
        <f>M21-$D$42</f>
        <v>19.810000000000002</v>
      </c>
      <c r="Y21">
        <f>N21-$D$43</f>
        <v>18.78000000000003</v>
      </c>
      <c r="Z21">
        <f>O21-$D$44</f>
        <v>5.2200000000000273</v>
      </c>
      <c r="AA21">
        <f>P21-$D$45</f>
        <v>2.1199999999999477</v>
      </c>
      <c r="AB21">
        <f>Q21-$D$46</f>
        <v>0.29000000000002046</v>
      </c>
      <c r="AC21">
        <f>R21-$D$47</f>
        <v>8.9999999999974989E-2</v>
      </c>
      <c r="AD21">
        <f>S21-$D$48</f>
        <v>-9.0000000000031832E-2</v>
      </c>
      <c r="AF21">
        <f t="shared" si="2"/>
        <v>55.38999999999993</v>
      </c>
      <c r="AG21">
        <f t="shared" si="3"/>
        <v>-9.0000000000060254E-2</v>
      </c>
      <c r="AH21" s="5">
        <f t="shared" si="4"/>
        <v>-1.6248420292482464E-3</v>
      </c>
      <c r="AJ21" s="5">
        <f t="shared" si="28"/>
        <v>1</v>
      </c>
      <c r="AK21" s="5">
        <f t="shared" si="28"/>
        <v>0.99620870193175703</v>
      </c>
      <c r="AL21" s="5">
        <f t="shared" si="28"/>
        <v>0.98826502978877095</v>
      </c>
      <c r="AM21" s="5">
        <f t="shared" si="28"/>
        <v>0.83444665102004023</v>
      </c>
      <c r="AN21" s="5">
        <f t="shared" si="28"/>
        <v>0.47680086658241561</v>
      </c>
      <c r="AO21" s="5">
        <f t="shared" si="28"/>
        <v>0.13775049647950799</v>
      </c>
      <c r="AP21" s="5">
        <f t="shared" si="28"/>
        <v>4.3509658783172311E-2</v>
      </c>
      <c r="AQ21" s="5">
        <f t="shared" si="29"/>
        <v>5.2356020942401875E-3</v>
      </c>
      <c r="AR21" s="5">
        <f t="shared" si="29"/>
        <v>-1.0260889360402814E-15</v>
      </c>
      <c r="AS21" s="5">
        <f t="shared" si="27"/>
        <v>-1.6248420292477332E-3</v>
      </c>
    </row>
    <row r="22" spans="2:45" x14ac:dyDescent="0.3">
      <c r="C22" t="s">
        <v>9</v>
      </c>
      <c r="D22" t="s">
        <v>10</v>
      </c>
      <c r="E22" t="s">
        <v>10</v>
      </c>
      <c r="F22">
        <v>16</v>
      </c>
      <c r="G22">
        <v>81.95</v>
      </c>
      <c r="H22">
        <v>34.700000000000003</v>
      </c>
      <c r="J22">
        <v>413.92</v>
      </c>
      <c r="K22">
        <v>343.05</v>
      </c>
      <c r="L22">
        <v>406.11</v>
      </c>
      <c r="M22">
        <v>275.39999999999998</v>
      </c>
      <c r="N22">
        <v>282.56</v>
      </c>
      <c r="O22">
        <v>257.27</v>
      </c>
      <c r="P22">
        <v>257.23</v>
      </c>
      <c r="Q22">
        <v>289.89999999999998</v>
      </c>
      <c r="R22">
        <v>282.31</v>
      </c>
      <c r="S22">
        <v>815.43</v>
      </c>
      <c r="U22">
        <f>J22-$D$39</f>
        <v>0</v>
      </c>
      <c r="V22">
        <f>K22-$D$40</f>
        <v>0.25</v>
      </c>
      <c r="W22">
        <f>L22-$D$41</f>
        <v>5.1800000000000068</v>
      </c>
      <c r="X22">
        <f>M22-$D$42</f>
        <v>17.399999999999977</v>
      </c>
      <c r="Y22">
        <f>N22-$D$43</f>
        <v>22.470000000000027</v>
      </c>
      <c r="Z22">
        <f>O22-$D$44</f>
        <v>1.6299999999999955</v>
      </c>
      <c r="AA22">
        <f>P22-$D$45</f>
        <v>0.25999999999999091</v>
      </c>
      <c r="AB22">
        <f>Q22-$D$46</f>
        <v>0.12999999999999545</v>
      </c>
      <c r="AC22">
        <f>R22-$D$47</f>
        <v>6.0000000000002274E-2</v>
      </c>
      <c r="AD22">
        <f>S22-$D$48</f>
        <v>-7.0000000000050022E-2</v>
      </c>
      <c r="AF22">
        <f t="shared" si="2"/>
        <v>47.309999999999945</v>
      </c>
      <c r="AG22">
        <f t="shared" si="3"/>
        <v>5.999999999994543E-2</v>
      </c>
      <c r="AH22" s="5">
        <f t="shared" si="4"/>
        <v>1.2682308180077255E-3</v>
      </c>
      <c r="AJ22" s="5">
        <f t="shared" si="28"/>
        <v>1</v>
      </c>
      <c r="AK22" s="5">
        <f t="shared" si="28"/>
        <v>1</v>
      </c>
      <c r="AL22" s="5">
        <f t="shared" si="28"/>
        <v>0.99471570492496297</v>
      </c>
      <c r="AM22" s="5">
        <f t="shared" si="28"/>
        <v>0.88522511097019629</v>
      </c>
      <c r="AN22" s="5">
        <f t="shared" si="28"/>
        <v>0.5174381737476218</v>
      </c>
      <c r="AO22" s="5">
        <f t="shared" si="28"/>
        <v>4.2485732403296055E-2</v>
      </c>
      <c r="AP22" s="5">
        <f t="shared" si="28"/>
        <v>8.032128514054937E-3</v>
      </c>
      <c r="AQ22" s="5">
        <f t="shared" si="29"/>
        <v>2.5364616360166528E-3</v>
      </c>
      <c r="AR22" s="5">
        <f t="shared" si="29"/>
        <v>-2.1137180300248928E-4</v>
      </c>
      <c r="AS22" s="5">
        <f t="shared" si="27"/>
        <v>-1.4796026210114163E-3</v>
      </c>
    </row>
    <row r="23" spans="2:45" x14ac:dyDescent="0.3">
      <c r="AJ23" s="5"/>
      <c r="AK23" s="5"/>
      <c r="AL23" s="5"/>
      <c r="AM23" s="5"/>
      <c r="AN23" s="5"/>
      <c r="AO23" s="5"/>
      <c r="AP23" s="5"/>
      <c r="AQ23" s="5"/>
      <c r="AR23" s="5"/>
      <c r="AS23" s="5"/>
    </row>
    <row r="24" spans="2:45" x14ac:dyDescent="0.3">
      <c r="AJ24" s="5"/>
      <c r="AK24" s="5"/>
      <c r="AL24" s="5"/>
      <c r="AM24" s="5"/>
      <c r="AN24" s="5"/>
      <c r="AO24" s="5"/>
      <c r="AP24" s="5"/>
      <c r="AQ24" s="5"/>
      <c r="AR24" s="5"/>
      <c r="AS24" s="5"/>
    </row>
    <row r="25" spans="2:45" x14ac:dyDescent="0.3">
      <c r="C25" s="2" t="s">
        <v>5</v>
      </c>
      <c r="D25" s="2" t="s">
        <v>3</v>
      </c>
      <c r="E25" s="2" t="s">
        <v>4</v>
      </c>
      <c r="F25" s="2"/>
      <c r="G25" s="2"/>
      <c r="H25" s="2"/>
      <c r="I25" s="2"/>
      <c r="AJ25" s="5"/>
      <c r="AK25" s="5"/>
      <c r="AL25" s="5"/>
      <c r="AM25" s="5"/>
      <c r="AN25" s="5"/>
      <c r="AO25" s="5"/>
      <c r="AP25" s="5"/>
      <c r="AQ25" s="5"/>
      <c r="AR25" s="5"/>
      <c r="AS25" s="5"/>
    </row>
    <row r="26" spans="2:45" x14ac:dyDescent="0.3">
      <c r="C26" s="7" t="s">
        <v>13</v>
      </c>
      <c r="F26" t="s">
        <v>14</v>
      </c>
      <c r="G26">
        <v>83.19</v>
      </c>
      <c r="H26">
        <v>34.53</v>
      </c>
      <c r="J26">
        <v>422.34</v>
      </c>
      <c r="K26">
        <v>354.18</v>
      </c>
      <c r="L26">
        <v>410.4</v>
      </c>
      <c r="M26">
        <v>264.86</v>
      </c>
      <c r="N26">
        <v>264.63</v>
      </c>
      <c r="O26">
        <v>257.8</v>
      </c>
      <c r="P26">
        <v>259.86</v>
      </c>
      <c r="Q26">
        <v>291.77999999999997</v>
      </c>
      <c r="R26">
        <v>283.54000000000002</v>
      </c>
      <c r="S26">
        <v>815.75</v>
      </c>
      <c r="U26">
        <f>J26-$D$39</f>
        <v>8.4199999999999591</v>
      </c>
      <c r="V26">
        <f>K26-$D$40</f>
        <v>11.379999999999995</v>
      </c>
      <c r="W26">
        <f>L26-$D$41</f>
        <v>9.4699999999999704</v>
      </c>
      <c r="X26">
        <f>M26-$D$42</f>
        <v>6.8600000000000136</v>
      </c>
      <c r="Y26">
        <f>N26-$D$43</f>
        <v>4.5400000000000205</v>
      </c>
      <c r="Z26">
        <f>O26-$D$44</f>
        <v>2.160000000000025</v>
      </c>
      <c r="AA26">
        <f>P26-$D$45</f>
        <v>2.8899999999999864</v>
      </c>
      <c r="AB26">
        <f>Q26-$D$46</f>
        <v>2.0099999999999909</v>
      </c>
      <c r="AC26">
        <f>R26-$D$47</f>
        <v>1.2900000000000205</v>
      </c>
      <c r="AD26">
        <f>S26-$D$48</f>
        <v>0.25</v>
      </c>
      <c r="AF26">
        <f t="shared" si="2"/>
        <v>49.269999999999982</v>
      </c>
      <c r="AG26">
        <f t="shared" si="3"/>
        <v>0.60999999999998522</v>
      </c>
      <c r="AH26" s="5">
        <f t="shared" si="4"/>
        <v>1.2380759082605754E-2</v>
      </c>
      <c r="AJ26" s="5">
        <f t="shared" ref="AJ25:AP28" si="30">U26/$AF26+AK26</f>
        <v>1</v>
      </c>
      <c r="AK26" s="5">
        <f t="shared" si="30"/>
        <v>0.8291049320073075</v>
      </c>
      <c r="AL26" s="5">
        <f t="shared" si="30"/>
        <v>0.59813273797442745</v>
      </c>
      <c r="AM26" s="5">
        <f t="shared" si="30"/>
        <v>0.40592652729856027</v>
      </c>
      <c r="AN26" s="5">
        <f t="shared" si="30"/>
        <v>0.26669372843515421</v>
      </c>
      <c r="AO26" s="5">
        <f t="shared" si="30"/>
        <v>0.17454840673838087</v>
      </c>
      <c r="AP26" s="5">
        <f t="shared" si="30"/>
        <v>0.13070834179013599</v>
      </c>
      <c r="AQ26" s="5">
        <f t="shared" ref="AQ25:AR28" si="31">(AB26/$AF26)+AR26</f>
        <v>7.2051958595494472E-2</v>
      </c>
      <c r="AR26" s="5">
        <f t="shared" si="31"/>
        <v>3.1256342601989465E-2</v>
      </c>
      <c r="AS26" s="5">
        <f t="shared" si="27"/>
        <v>5.074081591231989E-3</v>
      </c>
    </row>
    <row r="27" spans="2:45" x14ac:dyDescent="0.3">
      <c r="AJ27" s="5"/>
      <c r="AK27" s="5"/>
      <c r="AL27" s="5"/>
      <c r="AM27" s="5"/>
      <c r="AN27" s="5"/>
      <c r="AO27" s="5"/>
      <c r="AP27" s="5"/>
      <c r="AQ27" s="5"/>
      <c r="AR27" s="5"/>
      <c r="AS27" s="5"/>
    </row>
    <row r="28" spans="2:45" x14ac:dyDescent="0.3">
      <c r="C28" t="s">
        <v>21</v>
      </c>
      <c r="F28" t="s">
        <v>22</v>
      </c>
      <c r="G28">
        <v>86.59</v>
      </c>
      <c r="H28">
        <v>34.479999999999997</v>
      </c>
      <c r="J28">
        <v>417.49</v>
      </c>
      <c r="K28">
        <v>343.42</v>
      </c>
      <c r="L28">
        <v>405.94</v>
      </c>
      <c r="M28">
        <v>274.57</v>
      </c>
      <c r="N28">
        <v>275.49</v>
      </c>
      <c r="O28">
        <v>260.43</v>
      </c>
      <c r="P28">
        <v>260.54000000000002</v>
      </c>
      <c r="Q28">
        <v>292.02</v>
      </c>
      <c r="R28">
        <v>283.18</v>
      </c>
      <c r="S28">
        <v>815.65</v>
      </c>
      <c r="U28">
        <f>J28-$D$39</f>
        <v>3.5699999999999932</v>
      </c>
      <c r="V28">
        <f>K28-$D$40</f>
        <v>0.62000000000000455</v>
      </c>
      <c r="W28">
        <f>L28-$D$41</f>
        <v>5.0099999999999909</v>
      </c>
      <c r="X28">
        <f>M28-$D$42</f>
        <v>16.569999999999993</v>
      </c>
      <c r="Y28">
        <f>N28-$D$43</f>
        <v>15.400000000000034</v>
      </c>
      <c r="Z28">
        <f>O28-$D$44</f>
        <v>4.7900000000000205</v>
      </c>
      <c r="AA28">
        <f>P28-$D$45</f>
        <v>3.5699999999999932</v>
      </c>
      <c r="AB28">
        <f>Q28-$D$46</f>
        <v>2.25</v>
      </c>
      <c r="AC28">
        <f>R28-$D$47</f>
        <v>0.93000000000000682</v>
      </c>
      <c r="AD28">
        <f>S28-$D$48</f>
        <v>0.14999999999997726</v>
      </c>
      <c r="AF28">
        <f t="shared" si="2"/>
        <v>52.860000000000014</v>
      </c>
      <c r="AG28">
        <f t="shared" si="3"/>
        <v>0.75000000000000711</v>
      </c>
      <c r="AH28" s="5">
        <f t="shared" si="4"/>
        <v>1.4188422247446215E-2</v>
      </c>
      <c r="AJ28" s="5">
        <f t="shared" si="30"/>
        <v>1</v>
      </c>
      <c r="AK28" s="5">
        <f t="shared" si="30"/>
        <v>0.93246311010215677</v>
      </c>
      <c r="AL28" s="5">
        <f t="shared" si="30"/>
        <v>0.92073401437760127</v>
      </c>
      <c r="AM28" s="5">
        <f t="shared" si="30"/>
        <v>0.82595535376466167</v>
      </c>
      <c r="AN28" s="5">
        <f t="shared" si="30"/>
        <v>0.51248581157775308</v>
      </c>
      <c r="AO28" s="5">
        <f t="shared" si="30"/>
        <v>0.22115020809685954</v>
      </c>
      <c r="AP28" s="5">
        <f t="shared" si="30"/>
        <v>0.1305334846765035</v>
      </c>
      <c r="AQ28" s="5">
        <f t="shared" si="31"/>
        <v>6.2996594778660292E-2</v>
      </c>
      <c r="AR28" s="5">
        <f t="shared" si="31"/>
        <v>2.0431328036322055E-2</v>
      </c>
      <c r="AS28" s="5">
        <f t="shared" si="27"/>
        <v>2.8376844494887861E-3</v>
      </c>
    </row>
    <row r="32" spans="2:45" x14ac:dyDescent="0.3">
      <c r="B32" s="2" t="s">
        <v>15</v>
      </c>
      <c r="D32" s="2" t="s">
        <v>84</v>
      </c>
      <c r="E32" s="2" t="s">
        <v>87</v>
      </c>
      <c r="F32" s="2" t="s">
        <v>86</v>
      </c>
      <c r="G32" s="2" t="s">
        <v>85</v>
      </c>
      <c r="H32" s="2" t="s">
        <v>89</v>
      </c>
      <c r="I32" s="2" t="s">
        <v>64</v>
      </c>
      <c r="J32" s="2" t="s">
        <v>88</v>
      </c>
    </row>
    <row r="33" spans="2:10" x14ac:dyDescent="0.3">
      <c r="C33" t="s">
        <v>16</v>
      </c>
      <c r="D33" t="s">
        <v>17</v>
      </c>
      <c r="E33">
        <v>46.82</v>
      </c>
      <c r="F33">
        <v>472.24</v>
      </c>
      <c r="G33">
        <v>423.97</v>
      </c>
      <c r="H33">
        <f t="shared" ref="H33:H36" si="32">F33-G33</f>
        <v>48.269999999999982</v>
      </c>
      <c r="I33">
        <v>20</v>
      </c>
      <c r="J33">
        <f>H33/I33</f>
        <v>2.4134999999999991</v>
      </c>
    </row>
    <row r="34" spans="2:10" x14ac:dyDescent="0.3">
      <c r="C34" t="s">
        <v>38</v>
      </c>
      <c r="D34" t="s">
        <v>18</v>
      </c>
      <c r="E34">
        <v>398.74</v>
      </c>
      <c r="F34">
        <v>824.13</v>
      </c>
      <c r="G34">
        <v>423.25</v>
      </c>
      <c r="H34">
        <f t="shared" si="32"/>
        <v>400.88</v>
      </c>
      <c r="I34">
        <v>150</v>
      </c>
      <c r="J34">
        <f>H34/I34</f>
        <v>2.6725333333333334</v>
      </c>
    </row>
    <row r="35" spans="2:10" x14ac:dyDescent="0.3">
      <c r="C35" t="s">
        <v>57</v>
      </c>
      <c r="D35" t="s">
        <v>18</v>
      </c>
      <c r="E35">
        <v>549.95000000000005</v>
      </c>
      <c r="F35">
        <v>972.39</v>
      </c>
      <c r="G35">
        <v>424.95</v>
      </c>
      <c r="H35">
        <f>F35-G35</f>
        <v>547.44000000000005</v>
      </c>
      <c r="I35">
        <v>200</v>
      </c>
      <c r="J35">
        <f>H35/I35</f>
        <v>2.7372000000000001</v>
      </c>
    </row>
    <row r="36" spans="2:10" x14ac:dyDescent="0.3">
      <c r="C36" t="s">
        <v>19</v>
      </c>
      <c r="D36" t="s">
        <v>20</v>
      </c>
      <c r="E36">
        <v>1368.9</v>
      </c>
      <c r="F36">
        <v>1813.1</v>
      </c>
      <c r="G36">
        <v>423.12</v>
      </c>
      <c r="H36">
        <f t="shared" si="32"/>
        <v>1389.98</v>
      </c>
      <c r="I36">
        <v>530</v>
      </c>
      <c r="J36">
        <f>H36/I36</f>
        <v>2.6226037735849057</v>
      </c>
    </row>
    <row r="38" spans="2:10" x14ac:dyDescent="0.3">
      <c r="B38" s="2" t="s">
        <v>92</v>
      </c>
      <c r="C38" s="2" t="s">
        <v>90</v>
      </c>
      <c r="D38" s="2" t="s">
        <v>91</v>
      </c>
    </row>
    <row r="39" spans="2:10" x14ac:dyDescent="0.3">
      <c r="C39" t="s">
        <v>28</v>
      </c>
      <c r="D39">
        <v>413.92</v>
      </c>
    </row>
    <row r="40" spans="2:10" x14ac:dyDescent="0.3">
      <c r="C40" t="s">
        <v>29</v>
      </c>
      <c r="D40">
        <v>342.8</v>
      </c>
    </row>
    <row r="41" spans="2:10" x14ac:dyDescent="0.3">
      <c r="C41" t="s">
        <v>30</v>
      </c>
      <c r="D41">
        <v>400.93</v>
      </c>
    </row>
    <row r="42" spans="2:10" x14ac:dyDescent="0.3">
      <c r="C42" t="s">
        <v>31</v>
      </c>
      <c r="D42">
        <v>258</v>
      </c>
    </row>
    <row r="43" spans="2:10" x14ac:dyDescent="0.3">
      <c r="C43" t="s">
        <v>32</v>
      </c>
      <c r="D43">
        <v>260.08999999999997</v>
      </c>
    </row>
    <row r="44" spans="2:10" x14ac:dyDescent="0.3">
      <c r="C44" t="s">
        <v>33</v>
      </c>
      <c r="D44">
        <v>255.64</v>
      </c>
    </row>
    <row r="45" spans="2:10" x14ac:dyDescent="0.3">
      <c r="C45" t="s">
        <v>34</v>
      </c>
      <c r="D45">
        <v>256.97000000000003</v>
      </c>
    </row>
    <row r="46" spans="2:10" x14ac:dyDescent="0.3">
      <c r="C46" t="s">
        <v>35</v>
      </c>
      <c r="D46">
        <v>289.77</v>
      </c>
    </row>
    <row r="47" spans="2:10" x14ac:dyDescent="0.3">
      <c r="C47" t="s">
        <v>36</v>
      </c>
      <c r="D47">
        <v>282.25</v>
      </c>
    </row>
    <row r="48" spans="2:10" x14ac:dyDescent="0.3">
      <c r="C48" t="s">
        <v>37</v>
      </c>
      <c r="D48">
        <v>815.5</v>
      </c>
    </row>
  </sheetData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C21" sqref="C21"/>
    </sheetView>
  </sheetViews>
  <sheetFormatPr defaultRowHeight="15.6" x14ac:dyDescent="0.3"/>
  <cols>
    <col min="1" max="1" width="25.796875" bestFit="1" customWidth="1"/>
    <col min="2" max="2" width="11.09765625" customWidth="1"/>
    <col min="3" max="3" width="19.59765625" bestFit="1" customWidth="1"/>
    <col min="4" max="5" width="8.796875" hidden="1" customWidth="1"/>
    <col min="6" max="6" width="13.59765625" bestFit="1" customWidth="1"/>
    <col min="7" max="7" width="11.5" bestFit="1" customWidth="1"/>
    <col min="8" max="8" width="14.3984375" bestFit="1" customWidth="1"/>
    <col min="9" max="9" width="8.796875" customWidth="1"/>
  </cols>
  <sheetData>
    <row r="1" spans="1:8" x14ac:dyDescent="0.3">
      <c r="A1" s="2" t="s">
        <v>66</v>
      </c>
    </row>
    <row r="3" spans="1:8" x14ac:dyDescent="0.3">
      <c r="A3" s="2" t="s">
        <v>61</v>
      </c>
      <c r="B3" s="2" t="s">
        <v>60</v>
      </c>
      <c r="C3" s="2" t="s">
        <v>62</v>
      </c>
      <c r="D3" s="2" t="s">
        <v>55</v>
      </c>
      <c r="E3" s="2" t="s">
        <v>56</v>
      </c>
      <c r="F3" s="2" t="s">
        <v>63</v>
      </c>
      <c r="G3" s="2" t="s">
        <v>64</v>
      </c>
      <c r="H3" s="2" t="s">
        <v>58</v>
      </c>
    </row>
    <row r="4" spans="1:8" x14ac:dyDescent="0.3">
      <c r="A4" t="s">
        <v>16</v>
      </c>
      <c r="B4" t="s">
        <v>17</v>
      </c>
      <c r="C4">
        <v>46.82</v>
      </c>
      <c r="D4">
        <v>472.24</v>
      </c>
      <c r="E4">
        <v>423.97</v>
      </c>
      <c r="F4">
        <f t="shared" ref="F4:F7" si="0">D4-E4</f>
        <v>48.269999999999982</v>
      </c>
      <c r="G4">
        <v>20</v>
      </c>
      <c r="H4" s="8">
        <f>F4/G4</f>
        <v>2.4134999999999991</v>
      </c>
    </row>
    <row r="5" spans="1:8" x14ac:dyDescent="0.3">
      <c r="A5" t="s">
        <v>38</v>
      </c>
      <c r="B5" t="s">
        <v>18</v>
      </c>
      <c r="C5">
        <v>398.74</v>
      </c>
      <c r="D5">
        <v>824.13</v>
      </c>
      <c r="E5">
        <v>423.25</v>
      </c>
      <c r="F5">
        <f t="shared" si="0"/>
        <v>400.88</v>
      </c>
      <c r="G5">
        <v>150</v>
      </c>
      <c r="H5" s="8">
        <f>F5/G5</f>
        <v>2.6725333333333334</v>
      </c>
    </row>
    <row r="6" spans="1:8" x14ac:dyDescent="0.3">
      <c r="A6" t="s">
        <v>57</v>
      </c>
      <c r="B6" t="s">
        <v>18</v>
      </c>
      <c r="C6">
        <v>549.95000000000005</v>
      </c>
      <c r="D6">
        <v>972.39</v>
      </c>
      <c r="E6">
        <v>424.95</v>
      </c>
      <c r="F6">
        <f>D6-E6</f>
        <v>547.44000000000005</v>
      </c>
      <c r="G6">
        <v>200</v>
      </c>
      <c r="H6" s="8">
        <f>F6/G6</f>
        <v>2.7372000000000001</v>
      </c>
    </row>
    <row r="7" spans="1:8" x14ac:dyDescent="0.3">
      <c r="A7" t="s">
        <v>59</v>
      </c>
      <c r="B7" t="s">
        <v>20</v>
      </c>
      <c r="C7">
        <v>1368.9</v>
      </c>
      <c r="D7">
        <v>1813.1</v>
      </c>
      <c r="E7">
        <v>423.12</v>
      </c>
      <c r="F7">
        <f t="shared" si="0"/>
        <v>1389.98</v>
      </c>
      <c r="G7">
        <v>530</v>
      </c>
      <c r="H7" s="8">
        <f>F7/G7</f>
        <v>2.6226037735849057</v>
      </c>
    </row>
    <row r="9" spans="1:8" x14ac:dyDescent="0.3">
      <c r="A9" t="s">
        <v>65</v>
      </c>
    </row>
    <row r="12" spans="1:8" x14ac:dyDescent="0.3">
      <c r="A12" s="9" t="s">
        <v>94</v>
      </c>
    </row>
    <row r="13" spans="1:8" x14ac:dyDescent="0.3">
      <c r="A13" s="9" t="s">
        <v>95</v>
      </c>
    </row>
    <row r="14" spans="1:8" x14ac:dyDescent="0.3">
      <c r="A14" s="9" t="s">
        <v>96</v>
      </c>
    </row>
    <row r="15" spans="1:8" x14ac:dyDescent="0.3">
      <c r="A15" s="9" t="s">
        <v>97</v>
      </c>
    </row>
    <row r="16" spans="1:8" x14ac:dyDescent="0.3">
      <c r="A16" s="9" t="s">
        <v>98</v>
      </c>
    </row>
    <row r="17" spans="1:1" x14ac:dyDescent="0.3">
      <c r="A17" s="10" t="s">
        <v>99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J13" sqref="J13"/>
    </sheetView>
  </sheetViews>
  <sheetFormatPr defaultRowHeight="15.6" x14ac:dyDescent="0.3"/>
  <sheetData>
    <row r="1" spans="1:1" x14ac:dyDescent="0.3">
      <c r="A1" s="2" t="s">
        <v>67</v>
      </c>
    </row>
    <row r="3" spans="1:1" x14ac:dyDescent="0.3">
      <c r="A3" t="s">
        <v>69</v>
      </c>
    </row>
    <row r="4" spans="1:1" x14ac:dyDescent="0.3">
      <c r="A4" t="s">
        <v>68</v>
      </c>
    </row>
    <row r="5" spans="1:1" x14ac:dyDescent="0.3">
      <c r="A5" t="s">
        <v>70</v>
      </c>
    </row>
    <row r="6" spans="1:1" x14ac:dyDescent="0.3">
      <c r="A6" t="s">
        <v>71</v>
      </c>
    </row>
    <row r="7" spans="1:1" x14ac:dyDescent="0.3">
      <c r="A7" t="s">
        <v>74</v>
      </c>
    </row>
    <row r="8" spans="1:1" x14ac:dyDescent="0.3">
      <c r="A8" t="s">
        <v>72</v>
      </c>
    </row>
    <row r="10" spans="1:1" x14ac:dyDescent="0.3">
      <c r="A10" t="s">
        <v>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Calculations</vt:lpstr>
      <vt:lpstr>Results rock analysis</vt:lpstr>
      <vt:lpstr>Results sand samples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Inez van Tilburg</cp:lastModifiedBy>
  <dcterms:created xsi:type="dcterms:W3CDTF">2016-10-05T09:18:30Z</dcterms:created>
  <dcterms:modified xsi:type="dcterms:W3CDTF">2016-10-13T15:28:14Z</dcterms:modified>
</cp:coreProperties>
</file>