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/>
  <mc:AlternateContent xmlns:mc="http://schemas.openxmlformats.org/markup-compatibility/2006">
    <mc:Choice Requires="x15">
      <x15ac:absPath xmlns:x15ac="http://schemas.microsoft.com/office/spreadsheetml/2010/11/ac" url="/Users/Azimi/Dropbox/001 - TUD Edu/002 - Year 2/005 - Period 5/005 - Fieldwork Hydraulic Engineering [4EC]/008 - Report/Quarry/Quarry [Dropbox Folder]/"/>
    </mc:Choice>
  </mc:AlternateContent>
  <bookViews>
    <workbookView xWindow="400" yWindow="460" windowWidth="25660" windowHeight="16700" activeTab="2"/>
  </bookViews>
  <sheets>
    <sheet name="Group 1" sheetId="1" r:id="rId1"/>
    <sheet name="Group 2 " sheetId="2" r:id="rId2"/>
    <sheet name="Stone Density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3" l="1"/>
  <c r="H9" i="3"/>
  <c r="F8" i="3"/>
  <c r="H8" i="3"/>
  <c r="F7" i="3"/>
  <c r="H7" i="3"/>
  <c r="F6" i="3"/>
  <c r="H6" i="3"/>
  <c r="E6" i="2"/>
  <c r="F6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M6" i="1"/>
  <c r="K6" i="1"/>
  <c r="N6" i="1"/>
  <c r="O6" i="1"/>
  <c r="M7" i="1"/>
  <c r="K7" i="1"/>
  <c r="N7" i="1"/>
  <c r="O7" i="1"/>
  <c r="M8" i="1"/>
  <c r="K8" i="1"/>
  <c r="N8" i="1"/>
  <c r="O8" i="1"/>
  <c r="M9" i="1"/>
  <c r="K9" i="1"/>
  <c r="N9" i="1"/>
  <c r="O9" i="1"/>
  <c r="M10" i="1"/>
  <c r="K10" i="1"/>
  <c r="N10" i="1"/>
  <c r="O10" i="1"/>
  <c r="M11" i="1"/>
  <c r="K11" i="1"/>
  <c r="N11" i="1"/>
  <c r="O11" i="1"/>
  <c r="M12" i="1"/>
  <c r="K12" i="1"/>
  <c r="N12" i="1"/>
  <c r="O12" i="1"/>
  <c r="M13" i="1"/>
  <c r="K13" i="1"/>
  <c r="N13" i="1"/>
  <c r="O13" i="1"/>
  <c r="M14" i="1"/>
  <c r="K14" i="1"/>
  <c r="N14" i="1"/>
  <c r="O14" i="1"/>
  <c r="M15" i="1"/>
  <c r="K15" i="1"/>
  <c r="N15" i="1"/>
  <c r="O15" i="1"/>
  <c r="M16" i="1"/>
  <c r="K16" i="1"/>
  <c r="N16" i="1"/>
  <c r="O16" i="1"/>
  <c r="M17" i="1"/>
  <c r="K17" i="1"/>
  <c r="N17" i="1"/>
  <c r="O17" i="1"/>
  <c r="M18" i="1"/>
  <c r="K18" i="1"/>
  <c r="N18" i="1"/>
  <c r="O18" i="1"/>
  <c r="M19" i="1"/>
  <c r="K19" i="1"/>
  <c r="N19" i="1"/>
  <c r="O19" i="1"/>
  <c r="M20" i="1"/>
  <c r="K20" i="1"/>
  <c r="N20" i="1"/>
  <c r="O20" i="1"/>
  <c r="M21" i="1"/>
  <c r="K21" i="1"/>
  <c r="N21" i="1"/>
  <c r="O21" i="1"/>
  <c r="M22" i="1"/>
  <c r="K22" i="1"/>
  <c r="N22" i="1"/>
  <c r="O22" i="1"/>
  <c r="M23" i="1"/>
  <c r="K23" i="1"/>
  <c r="N23" i="1"/>
  <c r="O23" i="1"/>
  <c r="M24" i="1"/>
  <c r="K24" i="1"/>
  <c r="N24" i="1"/>
  <c r="O24" i="1"/>
  <c r="M25" i="1"/>
  <c r="K25" i="1"/>
  <c r="N25" i="1"/>
  <c r="O25" i="1"/>
  <c r="M26" i="1"/>
  <c r="K26" i="1"/>
  <c r="N26" i="1"/>
  <c r="O26" i="1"/>
  <c r="M27" i="1"/>
  <c r="K27" i="1"/>
  <c r="N27" i="1"/>
  <c r="O27" i="1"/>
  <c r="M28" i="1"/>
  <c r="K28" i="1"/>
  <c r="N28" i="1"/>
  <c r="O28" i="1"/>
  <c r="M29" i="1"/>
  <c r="K29" i="1"/>
  <c r="N29" i="1"/>
  <c r="O29" i="1"/>
  <c r="M30" i="1"/>
  <c r="K30" i="1"/>
  <c r="N30" i="1"/>
  <c r="O30" i="1"/>
  <c r="M31" i="1"/>
  <c r="K31" i="1"/>
  <c r="N31" i="1"/>
  <c r="O31" i="1"/>
  <c r="M32" i="1"/>
  <c r="K32" i="1"/>
  <c r="N32" i="1"/>
  <c r="O32" i="1"/>
  <c r="M33" i="1"/>
  <c r="K33" i="1"/>
  <c r="N33" i="1"/>
  <c r="O33" i="1"/>
  <c r="M34" i="1"/>
  <c r="K34" i="1"/>
  <c r="N34" i="1"/>
  <c r="O34" i="1"/>
  <c r="M35" i="1"/>
  <c r="K35" i="1"/>
  <c r="N35" i="1"/>
  <c r="O35" i="1"/>
  <c r="M36" i="1"/>
  <c r="K36" i="1"/>
  <c r="N36" i="1"/>
  <c r="O36" i="1"/>
  <c r="M37" i="1"/>
  <c r="K37" i="1"/>
  <c r="N37" i="1"/>
  <c r="O37" i="1"/>
  <c r="M38" i="1"/>
  <c r="K38" i="1"/>
  <c r="N38" i="1"/>
  <c r="O38" i="1"/>
  <c r="M39" i="1"/>
  <c r="K39" i="1"/>
  <c r="N39" i="1"/>
  <c r="O39" i="1"/>
  <c r="M40" i="1"/>
  <c r="K40" i="1"/>
  <c r="N40" i="1"/>
  <c r="O40" i="1"/>
  <c r="M41" i="1"/>
  <c r="K41" i="1"/>
  <c r="N41" i="1"/>
  <c r="O41" i="1"/>
  <c r="M42" i="1"/>
  <c r="K42" i="1"/>
  <c r="N42" i="1"/>
  <c r="O42" i="1"/>
  <c r="M43" i="1"/>
  <c r="K43" i="1"/>
  <c r="N43" i="1"/>
  <c r="O43" i="1"/>
  <c r="M44" i="1"/>
  <c r="K44" i="1"/>
  <c r="N44" i="1"/>
  <c r="O44" i="1"/>
  <c r="M45" i="1"/>
  <c r="K45" i="1"/>
  <c r="N45" i="1"/>
  <c r="O45" i="1"/>
  <c r="M46" i="1"/>
  <c r="K46" i="1"/>
  <c r="N46" i="1"/>
  <c r="O46" i="1"/>
  <c r="M47" i="1"/>
  <c r="K47" i="1"/>
  <c r="N47" i="1"/>
  <c r="O47" i="1"/>
  <c r="M48" i="1"/>
  <c r="K48" i="1"/>
  <c r="N48" i="1"/>
  <c r="O48" i="1"/>
  <c r="M49" i="1"/>
  <c r="K49" i="1"/>
  <c r="N49" i="1"/>
  <c r="O49" i="1"/>
  <c r="M50" i="1"/>
  <c r="K50" i="1"/>
  <c r="N50" i="1"/>
  <c r="O50" i="1"/>
  <c r="M51" i="1"/>
  <c r="K51" i="1"/>
  <c r="N51" i="1"/>
  <c r="O51" i="1"/>
  <c r="M52" i="1"/>
  <c r="K52" i="1"/>
  <c r="N52" i="1"/>
  <c r="O52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L6" i="1"/>
  <c r="F6" i="1"/>
  <c r="G6" i="1"/>
  <c r="E6" i="1"/>
  <c r="E52" i="1"/>
  <c r="E48" i="1"/>
  <c r="E49" i="1"/>
  <c r="E50" i="1"/>
  <c r="E51" i="1"/>
  <c r="E36" i="1"/>
  <c r="E37" i="1"/>
  <c r="E38" i="1"/>
  <c r="E39" i="1"/>
  <c r="E40" i="1"/>
  <c r="E41" i="1"/>
  <c r="E42" i="1"/>
  <c r="E43" i="1"/>
  <c r="E44" i="1"/>
  <c r="E45" i="1"/>
  <c r="E46" i="1"/>
  <c r="E4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7" i="1"/>
  <c r="E25" i="2"/>
  <c r="F25" i="2"/>
  <c r="E15" i="2"/>
  <c r="F15" i="2"/>
  <c r="E19" i="2"/>
  <c r="F19" i="2"/>
  <c r="E21" i="2"/>
  <c r="F21" i="2"/>
  <c r="E18" i="2"/>
  <c r="F18" i="2"/>
  <c r="E20" i="2"/>
  <c r="F20" i="2"/>
  <c r="E12" i="2"/>
  <c r="F12" i="2"/>
  <c r="E13" i="2"/>
  <c r="F13" i="2"/>
  <c r="E24" i="2"/>
  <c r="F24" i="2"/>
  <c r="E14" i="2"/>
  <c r="F14" i="2"/>
  <c r="E16" i="2"/>
  <c r="F16" i="2"/>
  <c r="E10" i="2"/>
  <c r="F10" i="2"/>
  <c r="E8" i="2"/>
  <c r="F8" i="2"/>
  <c r="E22" i="2"/>
  <c r="F22" i="2"/>
  <c r="E7" i="2"/>
  <c r="F7" i="2"/>
  <c r="E23" i="2"/>
  <c r="F23" i="2"/>
  <c r="E11" i="2"/>
  <c r="F11" i="2"/>
  <c r="E9" i="2"/>
  <c r="F9" i="2"/>
  <c r="E17" i="2"/>
  <c r="F17" i="2"/>
  <c r="L29" i="1"/>
  <c r="L27" i="1"/>
  <c r="L41" i="1"/>
  <c r="L12" i="1"/>
  <c r="L50" i="1"/>
  <c r="L11" i="1"/>
  <c r="L10" i="1"/>
  <c r="L17" i="1"/>
  <c r="L14" i="1"/>
  <c r="L13" i="1"/>
  <c r="L33" i="1"/>
  <c r="L36" i="1"/>
  <c r="L37" i="1"/>
  <c r="L19" i="1"/>
  <c r="L48" i="1"/>
  <c r="L45" i="1"/>
  <c r="L51" i="1"/>
  <c r="L28" i="1"/>
  <c r="L35" i="1"/>
  <c r="L40" i="1"/>
  <c r="L22" i="1"/>
  <c r="L23" i="1"/>
  <c r="L9" i="1"/>
  <c r="L25" i="1"/>
  <c r="L20" i="1"/>
  <c r="L31" i="1"/>
  <c r="L52" i="1"/>
  <c r="L39" i="1"/>
  <c r="L26" i="1"/>
  <c r="L8" i="1"/>
  <c r="L21" i="1"/>
  <c r="L34" i="1"/>
  <c r="L24" i="1"/>
  <c r="L44" i="1"/>
  <c r="L42" i="1"/>
  <c r="L38" i="1"/>
  <c r="L49" i="1"/>
  <c r="L32" i="1"/>
  <c r="L43" i="1"/>
  <c r="L16" i="1"/>
  <c r="L15" i="1"/>
  <c r="L47" i="1"/>
  <c r="L46" i="1"/>
  <c r="L18" i="1"/>
  <c r="L30" i="1"/>
  <c r="L7" i="1"/>
  <c r="F27" i="1"/>
  <c r="G27" i="1"/>
  <c r="F41" i="1"/>
  <c r="G41" i="1"/>
  <c r="F12" i="1"/>
  <c r="G12" i="1"/>
  <c r="F50" i="1"/>
  <c r="G50" i="1"/>
  <c r="F11" i="1"/>
  <c r="G11" i="1"/>
  <c r="F10" i="1"/>
  <c r="G10" i="1"/>
  <c r="F17" i="1"/>
  <c r="G17" i="1"/>
  <c r="F14" i="1"/>
  <c r="G14" i="1"/>
  <c r="F13" i="1"/>
  <c r="G13" i="1"/>
  <c r="F33" i="1"/>
  <c r="G33" i="1"/>
  <c r="F36" i="1"/>
  <c r="G36" i="1"/>
  <c r="F37" i="1"/>
  <c r="G37" i="1"/>
  <c r="F19" i="1"/>
  <c r="G19" i="1"/>
  <c r="F48" i="1"/>
  <c r="G48" i="1"/>
  <c r="F45" i="1"/>
  <c r="G45" i="1"/>
  <c r="F51" i="1"/>
  <c r="G51" i="1"/>
  <c r="F28" i="1"/>
  <c r="G28" i="1"/>
  <c r="F35" i="1"/>
  <c r="G35" i="1"/>
  <c r="F40" i="1"/>
  <c r="G40" i="1"/>
  <c r="F22" i="1"/>
  <c r="G22" i="1"/>
  <c r="F23" i="1"/>
  <c r="G23" i="1"/>
  <c r="F9" i="1"/>
  <c r="G9" i="1"/>
  <c r="F25" i="1"/>
  <c r="G25" i="1"/>
  <c r="F20" i="1"/>
  <c r="G20" i="1"/>
  <c r="F31" i="1"/>
  <c r="G31" i="1"/>
  <c r="F52" i="1"/>
  <c r="G52" i="1"/>
  <c r="F39" i="1"/>
  <c r="G39" i="1"/>
  <c r="F26" i="1"/>
  <c r="G26" i="1"/>
  <c r="F8" i="1"/>
  <c r="G8" i="1"/>
  <c r="F21" i="1"/>
  <c r="G21" i="1"/>
  <c r="F34" i="1"/>
  <c r="G34" i="1"/>
  <c r="F24" i="1"/>
  <c r="G24" i="1"/>
  <c r="F44" i="1"/>
  <c r="G44" i="1"/>
  <c r="F42" i="1"/>
  <c r="G42" i="1"/>
  <c r="F38" i="1"/>
  <c r="G38" i="1"/>
  <c r="F49" i="1"/>
  <c r="G49" i="1"/>
  <c r="F32" i="1"/>
  <c r="G32" i="1"/>
  <c r="F43" i="1"/>
  <c r="G43" i="1"/>
  <c r="F16" i="1"/>
  <c r="G16" i="1"/>
  <c r="F15" i="1"/>
  <c r="G15" i="1"/>
  <c r="F47" i="1"/>
  <c r="G47" i="1"/>
  <c r="F46" i="1"/>
  <c r="G46" i="1"/>
  <c r="F18" i="1"/>
  <c r="G18" i="1"/>
  <c r="F29" i="1"/>
  <c r="G29" i="1"/>
  <c r="F30" i="1"/>
  <c r="G30" i="1"/>
  <c r="F7" i="1"/>
  <c r="G7" i="1"/>
</calcChain>
</file>

<file path=xl/sharedStrings.xml><?xml version="1.0" encoding="utf-8"?>
<sst xmlns="http://schemas.openxmlformats.org/spreadsheetml/2006/main" count="46" uniqueCount="37">
  <si>
    <t>Length (cm)</t>
  </si>
  <si>
    <t xml:space="preserve">Stone number </t>
  </si>
  <si>
    <t>Weight (kg)</t>
  </si>
  <si>
    <t>Width (cm)</t>
  </si>
  <si>
    <t>Height (cm)</t>
  </si>
  <si>
    <t>Group 1</t>
  </si>
  <si>
    <r>
      <t>LxW (m</t>
    </r>
    <r>
      <rPr>
        <b/>
        <i/>
        <sz val="11"/>
        <color theme="1"/>
        <rFont val="Calibri"/>
        <family val="2"/>
      </rPr>
      <t>²)</t>
    </r>
  </si>
  <si>
    <r>
      <t>Volume (kg/m</t>
    </r>
    <r>
      <rPr>
        <b/>
        <i/>
        <sz val="11"/>
        <color theme="1"/>
        <rFont val="Calibri"/>
        <family val="2"/>
      </rPr>
      <t>²</t>
    </r>
    <r>
      <rPr>
        <b/>
        <i/>
        <sz val="11"/>
        <color theme="1"/>
        <rFont val="Calibri"/>
        <family val="2"/>
        <scheme val="minor"/>
      </rPr>
      <t>)</t>
    </r>
  </si>
  <si>
    <r>
      <t>LxWxH (m</t>
    </r>
    <r>
      <rPr>
        <b/>
        <i/>
        <sz val="11"/>
        <color theme="1"/>
        <rFont val="Calibri"/>
        <family val="2"/>
      </rPr>
      <t>³)</t>
    </r>
  </si>
  <si>
    <t>Length (cm)2</t>
  </si>
  <si>
    <t>Width (cm)3</t>
  </si>
  <si>
    <t>Group 2</t>
  </si>
  <si>
    <t>Elongation</t>
  </si>
  <si>
    <t xml:space="preserve">Unusable information  </t>
  </si>
  <si>
    <r>
      <t>Density (kg/m</t>
    </r>
    <r>
      <rPr>
        <b/>
        <i/>
        <sz val="11"/>
        <color theme="1"/>
        <rFont val="Calibri"/>
        <family val="2"/>
      </rPr>
      <t>³</t>
    </r>
    <r>
      <rPr>
        <b/>
        <i/>
        <sz val="11"/>
        <color theme="1"/>
        <rFont val="Calibri"/>
        <family val="2"/>
        <scheme val="minor"/>
      </rPr>
      <t>)</t>
    </r>
  </si>
  <si>
    <t>Density (kg/m3)</t>
  </si>
  <si>
    <t>Real_volume (m3)</t>
  </si>
  <si>
    <t>dn50 [m]</t>
  </si>
  <si>
    <t>Blockiness [-]</t>
  </si>
  <si>
    <t>Blockiness [%]</t>
  </si>
  <si>
    <t>Dimensions, Blockiness and Elongation</t>
  </si>
  <si>
    <t>Stones</t>
  </si>
  <si>
    <t>Location</t>
  </si>
  <si>
    <t>Weight after drying (g)</t>
  </si>
  <si>
    <t>Wet weight including bowl (g)</t>
  </si>
  <si>
    <t>Bowl (g)</t>
  </si>
  <si>
    <t>Wet weight (g)</t>
  </si>
  <si>
    <t>Volume (ml)</t>
  </si>
  <si>
    <t>Density (kg/L)</t>
  </si>
  <si>
    <t>kleine steen</t>
  </si>
  <si>
    <t>lighthouse</t>
  </si>
  <si>
    <t>Middelgrote steen 1 (lichte)</t>
  </si>
  <si>
    <t>quarry2</t>
  </si>
  <si>
    <t>Middelgrote steen 2 (donker)</t>
  </si>
  <si>
    <t>grote</t>
  </si>
  <si>
    <t>quarry1</t>
  </si>
  <si>
    <t>Stone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</si>
</sst>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000"/>
  </numFmts>
  <fonts count="1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</fills>
  <borders count="5">
    <border>
      <left/>
      <right/>
      <top/>
      <bottom/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/>
      <right style="thin">
        <color rgb="FF95B3D7"/>
      </right>
      <top style="thin">
        <color rgb="FF95B3D7"/>
      </top>
      <bottom style="thin">
        <color rgb="FF95B3D7"/>
      </bottom>
      <diagonal/>
    </border>
    <border>
      <left/>
      <right/>
      <top/>
      <bottom style="thin">
        <color rgb="FF95B3D7"/>
      </bottom>
      <diagonal/>
    </border>
  </borders>
  <cellStyleXfs count="18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36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2" borderId="2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wrapText="1"/>
    </xf>
    <xf numFmtId="0" fontId="10" fillId="0" borderId="0" xfId="0" applyFont="1"/>
    <xf numFmtId="0" fontId="6" fillId="0" borderId="4" xfId="0" applyFont="1" applyBorder="1" applyAlignment="1">
      <alignment horizontal="center"/>
    </xf>
    <xf numFmtId="10" fontId="0" fillId="0" borderId="0" xfId="17" applyNumberFormat="1" applyFont="1"/>
    <xf numFmtId="0" fontId="13" fillId="0" borderId="0" xfId="0" applyFont="1"/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10" fontId="0" fillId="0" borderId="0" xfId="17" applyNumberFormat="1" applyFont="1" applyAlignment="1">
      <alignment wrapText="1"/>
    </xf>
  </cellXfs>
  <cellStyles count="1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  <cellStyle name="Percent" xfId="17" builtinId="5"/>
  </cellStyles>
  <dxfs count="27">
    <dxf>
      <numFmt numFmtId="2" formatCode="0.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67" formatCode="0.000000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66" formatCode="0.0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el1" displayName="Tabel1" ref="A5:P52" totalsRowShown="0" headerRowDxfId="26" dataDxfId="25">
  <autoFilter ref="A5:P52"/>
  <sortState ref="A3:L49">
    <sortCondition ref="G2:G49"/>
  </sortState>
  <tableColumns count="16">
    <tableColumn id="1" name="Stone number " dataDxfId="24"/>
    <tableColumn id="2" name="Weight (kg)" dataDxfId="23"/>
    <tableColumn id="3" name="Length (cm)" dataDxfId="22"/>
    <tableColumn id="4" name="Width (cm)" dataDxfId="21"/>
    <tableColumn id="12" name="Elongation" dataDxfId="20">
      <calculatedColumnFormula>+MAX(Tabel1[[#This Row],[Length (cm)]:[Width (cm)]],Tabel1[[#This Row],[Height (cm)]])/MIN(Tabel1[[#This Row],[Length (cm)]:[Width (cm)]],Tabel1[[#This Row],[Height (cm)]])</calculatedColumnFormula>
    </tableColumn>
    <tableColumn id="5" name="LxW (m²)" dataDxfId="19">
      <calculatedColumnFormula>(D6/100*C6/100)</calculatedColumnFormula>
    </tableColumn>
    <tableColumn id="6" name="Volume (kg/m²)" dataDxfId="18">
      <calculatedColumnFormula>B6/F6</calculatedColumnFormula>
    </tableColumn>
    <tableColumn id="7" name="Length (cm)2" dataDxfId="17"/>
    <tableColumn id="8" name="Width (cm)3" dataDxfId="16"/>
    <tableColumn id="9" name="Height (cm)" dataDxfId="15"/>
    <tableColumn id="10" name="LxWxH (m³)" dataDxfId="14">
      <calculatedColumnFormula>H6/100*I6/100*J6/100</calculatedColumnFormula>
    </tableColumn>
    <tableColumn id="11" name="Density (kg/m³)" dataDxfId="13">
      <calculatedColumnFormula>B6/K6</calculatedColumnFormula>
    </tableColumn>
    <tableColumn id="13" name="Real_volume (m3)" dataDxfId="12">
      <calculatedColumnFormula>+Tabel1[[#This Row],[Weight (kg)]]/$N$4</calculatedColumnFormula>
    </tableColumn>
    <tableColumn id="14" name="Blockiness [-]" dataDxfId="11">
      <calculatedColumnFormula>+Tabel1[[#This Row],[Real_volume (m3)]]/Tabel1[[#This Row],[LxWxH (m³)]]</calculatedColumnFormula>
    </tableColumn>
    <tableColumn id="16" name="Blockiness [%]" dataDxfId="10">
      <calculatedColumnFormula>Tabel1[[#This Row],[Blockiness '[-']]]*100</calculatedColumnFormula>
    </tableColumn>
    <tableColumn id="15" name="dn50 [m]" dataDxfId="9">
      <calculatedColumnFormula>(Tabel1[[#This Row],[Weight (kg)]]/$N$4)^(1/3)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A5:G25" totalsRowShown="0" headerRowDxfId="8" dataDxfId="7">
  <autoFilter ref="A5:G25"/>
  <sortState ref="A3:F22">
    <sortCondition ref="F2:F22"/>
  </sortState>
  <tableColumns count="7">
    <tableColumn id="1" name="Stone number " dataDxfId="6"/>
    <tableColumn id="2" name="Weight (kg)" dataDxfId="5"/>
    <tableColumn id="3" name="Length (cm)" dataDxfId="4"/>
    <tableColumn id="4" name="Width (cm)" dataDxfId="3"/>
    <tableColumn id="5" name="LxW (m²)" dataDxfId="2">
      <calculatedColumnFormula>(D6/100*C6/100)</calculatedColumnFormula>
    </tableColumn>
    <tableColumn id="6" name="Volume (kg/m²)" dataDxfId="1">
      <calculatedColumnFormula>B6/E6</calculatedColumnFormula>
    </tableColumn>
    <tableColumn id="12" name="Elongation" dataDxfId="0">
      <calculatedColumnFormula>Tabel13[[#This Row],[Length (cm)]]/Tabel13[[#This Row],[Width (cm)]]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="107" zoomScaleNormal="70" zoomScalePageLayoutView="70" workbookViewId="0">
      <selection activeCell="D15" sqref="D15"/>
    </sheetView>
  </sheetViews>
  <sheetFormatPr baseColWidth="10" defaultColWidth="9" defaultRowHeight="15" x14ac:dyDescent="0.2"/>
  <cols>
    <col min="1" max="1" width="15.5" style="5" customWidth="1"/>
    <col min="2" max="2" width="8.6640625" style="2" customWidth="1"/>
    <col min="3" max="3" width="8.1640625" style="2" customWidth="1"/>
    <col min="4" max="4" width="13.83203125" style="2" customWidth="1"/>
    <col min="5" max="5" width="16.1640625" style="2" customWidth="1"/>
    <col min="6" max="6" width="9.1640625" style="2" customWidth="1"/>
    <col min="7" max="7" width="8.6640625" style="3" customWidth="1"/>
    <col min="8" max="8" width="12.83203125" style="2" customWidth="1"/>
    <col min="9" max="9" width="13.1640625" style="2" customWidth="1"/>
    <col min="10" max="10" width="14.6640625" style="2" customWidth="1"/>
    <col min="11" max="11" width="17.83203125" style="2" customWidth="1"/>
    <col min="12" max="12" width="14.83203125" style="4" customWidth="1"/>
    <col min="13" max="13" width="15.1640625" customWidth="1"/>
    <col min="14" max="14" width="14" customWidth="1"/>
    <col min="15" max="15" width="14" style="21" customWidth="1"/>
  </cols>
  <sheetData>
    <row r="1" spans="1:17" s="21" customFormat="1" x14ac:dyDescent="0.2">
      <c r="A1" s="5"/>
      <c r="B1" s="22"/>
      <c r="C1" s="22"/>
      <c r="D1" s="22"/>
      <c r="E1" s="22"/>
      <c r="F1" s="22"/>
      <c r="G1" s="3"/>
      <c r="H1" s="22"/>
      <c r="I1" s="22"/>
      <c r="J1" s="22"/>
      <c r="K1" s="22"/>
      <c r="L1" s="4"/>
    </row>
    <row r="2" spans="1:17" s="21" customFormat="1" ht="19" x14ac:dyDescent="0.25">
      <c r="A2" s="29" t="s">
        <v>20</v>
      </c>
      <c r="B2" s="22"/>
      <c r="C2" s="22"/>
      <c r="D2" s="22"/>
      <c r="E2" s="22"/>
      <c r="F2" s="22"/>
      <c r="G2" s="3"/>
      <c r="H2" s="22"/>
      <c r="I2" s="22"/>
      <c r="J2" s="22"/>
      <c r="K2" s="22"/>
      <c r="L2" s="4"/>
    </row>
    <row r="3" spans="1:17" s="21" customFormat="1" x14ac:dyDescent="0.2">
      <c r="A3" s="5"/>
      <c r="B3" s="22"/>
      <c r="C3" s="22"/>
      <c r="D3" s="22"/>
      <c r="E3" s="22"/>
      <c r="F3" s="22"/>
      <c r="G3" s="3"/>
      <c r="H3" s="22"/>
      <c r="I3" s="22"/>
      <c r="J3" s="22"/>
      <c r="K3" s="22"/>
      <c r="L3" s="4"/>
    </row>
    <row r="4" spans="1:17" x14ac:dyDescent="0.2">
      <c r="A4" s="5" t="s">
        <v>5</v>
      </c>
      <c r="M4" t="s">
        <v>15</v>
      </c>
      <c r="N4">
        <v>2623</v>
      </c>
    </row>
    <row r="5" spans="1:17" s="9" customFormat="1" ht="30.5" customHeight="1" x14ac:dyDescent="0.2">
      <c r="A5" s="28" t="s">
        <v>1</v>
      </c>
      <c r="B5" s="7" t="s">
        <v>2</v>
      </c>
      <c r="C5" s="7" t="s">
        <v>0</v>
      </c>
      <c r="D5" s="7" t="s">
        <v>3</v>
      </c>
      <c r="E5" s="7" t="s">
        <v>12</v>
      </c>
      <c r="F5" s="7" t="s">
        <v>6</v>
      </c>
      <c r="G5" s="8" t="s">
        <v>7</v>
      </c>
      <c r="H5" s="7" t="s">
        <v>9</v>
      </c>
      <c r="I5" s="7" t="s">
        <v>10</v>
      </c>
      <c r="J5" s="7" t="s">
        <v>4</v>
      </c>
      <c r="K5" s="7" t="s">
        <v>8</v>
      </c>
      <c r="L5" s="7" t="s">
        <v>14</v>
      </c>
      <c r="M5" s="23" t="s">
        <v>16</v>
      </c>
      <c r="N5" s="23" t="s">
        <v>18</v>
      </c>
      <c r="O5" s="23" t="s">
        <v>19</v>
      </c>
      <c r="P5" s="23" t="s">
        <v>17</v>
      </c>
    </row>
    <row r="6" spans="1:17" x14ac:dyDescent="0.2">
      <c r="A6" s="5">
        <v>40</v>
      </c>
      <c r="B6" s="2">
        <v>1</v>
      </c>
      <c r="C6" s="2">
        <v>22</v>
      </c>
      <c r="D6" s="2">
        <v>8</v>
      </c>
      <c r="E6" s="24">
        <f>+MAX(Tabel1[[#This Row],[Length (cm)]:[Width (cm)]],Tabel1[[#This Row],[Height (cm)]])/MIN(Tabel1[[#This Row],[Length (cm)]:[Width (cm)]],Tabel1[[#This Row],[Height (cm)]])</f>
        <v>2.75</v>
      </c>
      <c r="F6" s="4">
        <f t="shared" ref="F6:F52" si="0">(D6/100*C6/100)</f>
        <v>1.7600000000000001E-2</v>
      </c>
      <c r="G6" s="3">
        <f>B6/F6</f>
        <v>56.818181818181813</v>
      </c>
      <c r="H6" s="2">
        <v>20</v>
      </c>
      <c r="I6" s="2">
        <v>12</v>
      </c>
      <c r="J6" s="2">
        <v>8</v>
      </c>
      <c r="K6" s="25">
        <f t="shared" ref="K6:K52" si="1">H6/100*I6/100*J6/100</f>
        <v>1.9200000000000003E-3</v>
      </c>
      <c r="L6" s="3">
        <f>B6/K6</f>
        <v>520.83333333333326</v>
      </c>
      <c r="M6" s="26">
        <f>+Tabel1[[#This Row],[Weight (kg)]]/$N$4</f>
        <v>3.8124285169653069E-4</v>
      </c>
      <c r="N6" s="27">
        <f>+Tabel1[[#This Row],[Real_volume (m3)]]/Tabel1[[#This Row],[LxWxH (m³)]]</f>
        <v>0.19856398525860972</v>
      </c>
      <c r="O6" s="24">
        <f>Tabel1[[#This Row],[Blockiness '[-']]]*100</f>
        <v>19.856398525860971</v>
      </c>
      <c r="P6" s="22">
        <f>(Tabel1[[#This Row],[Weight (kg)]]/$N$4)^(1/3)</f>
        <v>7.2510444896839624E-2</v>
      </c>
    </row>
    <row r="7" spans="1:17" x14ac:dyDescent="0.2">
      <c r="A7" s="5">
        <v>1</v>
      </c>
      <c r="B7" s="2">
        <v>2</v>
      </c>
      <c r="C7" s="2">
        <v>19</v>
      </c>
      <c r="D7" s="2">
        <v>15</v>
      </c>
      <c r="E7" s="24">
        <f>+MAX(Tabel1[[#This Row],[Length (cm)]:[Width (cm)]],Tabel1[[#This Row],[Height (cm)]])/MIN(Tabel1[[#This Row],[Length (cm)]:[Width (cm)]],Tabel1[[#This Row],[Height (cm)]])</f>
        <v>3.1666666666666665</v>
      </c>
      <c r="F7" s="4">
        <f t="shared" si="0"/>
        <v>2.8500000000000001E-2</v>
      </c>
      <c r="G7" s="3">
        <f t="shared" ref="G7:G52" si="2">B7/F7</f>
        <v>70.175438596491219</v>
      </c>
      <c r="H7" s="2">
        <v>17</v>
      </c>
      <c r="I7" s="2">
        <v>15</v>
      </c>
      <c r="J7" s="2">
        <v>6</v>
      </c>
      <c r="K7" s="25">
        <f t="shared" si="1"/>
        <v>1.5300000000000003E-3</v>
      </c>
      <c r="L7" s="3">
        <f t="shared" ref="L7:L52" si="3">B7/K7</f>
        <v>1307.1895424836598</v>
      </c>
      <c r="M7" s="26">
        <f>+Tabel1[[#This Row],[Weight (kg)]]/$N$4</f>
        <v>7.6248570339306138E-4</v>
      </c>
      <c r="N7" s="27">
        <f>+Tabel1[[#This Row],[Real_volume (m3)]]/Tabel1[[#This Row],[LxWxH (m³)]]</f>
        <v>0.49835666888435376</v>
      </c>
      <c r="O7" s="24">
        <f>Tabel1[[#This Row],[Blockiness '[-']]]*100</f>
        <v>49.835666888435377</v>
      </c>
      <c r="P7" s="22">
        <f>(Tabel1[[#This Row],[Weight (kg)]]/$N$4)^(1/3)</f>
        <v>9.1357435862770495E-2</v>
      </c>
    </row>
    <row r="8" spans="1:17" x14ac:dyDescent="0.2">
      <c r="A8" s="5">
        <v>30</v>
      </c>
      <c r="B8" s="2">
        <v>15</v>
      </c>
      <c r="C8" s="2">
        <v>62</v>
      </c>
      <c r="D8" s="2">
        <v>34</v>
      </c>
      <c r="E8" s="24">
        <f>+MAX(Tabel1[[#This Row],[Length (cm)]:[Width (cm)]],Tabel1[[#This Row],[Height (cm)]])/MIN(Tabel1[[#This Row],[Length (cm)]:[Width (cm)]],Tabel1[[#This Row],[Height (cm)]])</f>
        <v>1.8235294117647058</v>
      </c>
      <c r="F8" s="4">
        <f t="shared" si="0"/>
        <v>0.21080000000000002</v>
      </c>
      <c r="G8" s="3">
        <f t="shared" si="2"/>
        <v>71.157495256166982</v>
      </c>
      <c r="H8" s="2">
        <v>57</v>
      </c>
      <c r="I8" s="2">
        <v>45</v>
      </c>
      <c r="J8" s="2">
        <v>34</v>
      </c>
      <c r="K8" s="25">
        <f t="shared" si="1"/>
        <v>8.7209999999999996E-2</v>
      </c>
      <c r="L8" s="3">
        <f t="shared" si="3"/>
        <v>171.99862401100793</v>
      </c>
      <c r="M8" s="26">
        <f>+Tabel1[[#This Row],[Weight (kg)]]/$N$4</f>
        <v>5.7186427754479605E-3</v>
      </c>
      <c r="N8" s="27">
        <f>+Tabel1[[#This Row],[Real_volume (m3)]]/Tabel1[[#This Row],[LxWxH (m³)]]</f>
        <v>6.5573245905836033E-2</v>
      </c>
      <c r="O8" s="24">
        <f>Tabel1[[#This Row],[Blockiness '[-']]]*100</f>
        <v>6.5573245905836037</v>
      </c>
      <c r="P8" s="22">
        <f>(Tabel1[[#This Row],[Weight (kg)]]/$N$4)^(1/3)</f>
        <v>0.17882613471966005</v>
      </c>
      <c r="Q8" s="21"/>
    </row>
    <row r="9" spans="1:17" x14ac:dyDescent="0.2">
      <c r="A9" s="5">
        <v>23</v>
      </c>
      <c r="B9" s="2">
        <v>2.5</v>
      </c>
      <c r="C9" s="2">
        <v>20</v>
      </c>
      <c r="D9" s="2">
        <v>10</v>
      </c>
      <c r="E9" s="24">
        <f>+MAX(Tabel1[[#This Row],[Length (cm)]:[Width (cm)]],Tabel1[[#This Row],[Height (cm)]])/MIN(Tabel1[[#This Row],[Length (cm)]:[Width (cm)]],Tabel1[[#This Row],[Height (cm)]])</f>
        <v>2</v>
      </c>
      <c r="F9" s="4">
        <f t="shared" si="0"/>
        <v>0.02</v>
      </c>
      <c r="G9" s="3">
        <f t="shared" si="2"/>
        <v>125</v>
      </c>
      <c r="H9" s="2">
        <v>16</v>
      </c>
      <c r="I9" s="2">
        <v>14</v>
      </c>
      <c r="J9" s="2">
        <v>10</v>
      </c>
      <c r="K9" s="25">
        <f t="shared" si="1"/>
        <v>2.2400000000000002E-3</v>
      </c>
      <c r="L9" s="3">
        <f t="shared" si="3"/>
        <v>1116.0714285714284</v>
      </c>
      <c r="M9" s="26">
        <f>+Tabel1[[#This Row],[Weight (kg)]]/$N$4</f>
        <v>9.5310712924132675E-4</v>
      </c>
      <c r="N9" s="27">
        <f>+Tabel1[[#This Row],[Real_volume (m3)]]/Tabel1[[#This Row],[LxWxH (m³)]]</f>
        <v>0.42549425412559227</v>
      </c>
      <c r="O9" s="24">
        <f>Tabel1[[#This Row],[Blockiness '[-']]]*100</f>
        <v>42.549425412559231</v>
      </c>
      <c r="P9" s="22">
        <f>(Tabel1[[#This Row],[Weight (kg)]]/$N$4)^(1/3)</f>
        <v>9.8411814507557871E-2</v>
      </c>
      <c r="Q9" s="21"/>
    </row>
    <row r="10" spans="1:17" x14ac:dyDescent="0.2">
      <c r="A10" s="5">
        <v>7</v>
      </c>
      <c r="B10" s="2">
        <v>6</v>
      </c>
      <c r="C10" s="2">
        <v>26</v>
      </c>
      <c r="D10" s="2">
        <v>17</v>
      </c>
      <c r="E10" s="24">
        <f>+MAX(Tabel1[[#This Row],[Length (cm)]:[Width (cm)]],Tabel1[[#This Row],[Height (cm)]])/MIN(Tabel1[[#This Row],[Length (cm)]:[Width (cm)]],Tabel1[[#This Row],[Height (cm)]])</f>
        <v>1.7333333333333334</v>
      </c>
      <c r="F10" s="4">
        <f t="shared" si="0"/>
        <v>4.4199999999999996E-2</v>
      </c>
      <c r="G10" s="3">
        <f t="shared" si="2"/>
        <v>135.74660633484163</v>
      </c>
      <c r="H10" s="2">
        <v>22</v>
      </c>
      <c r="I10" s="2">
        <v>17</v>
      </c>
      <c r="J10" s="2">
        <v>15</v>
      </c>
      <c r="K10" s="25">
        <f t="shared" si="1"/>
        <v>5.6100000000000004E-3</v>
      </c>
      <c r="L10" s="3">
        <f t="shared" si="3"/>
        <v>1069.5187165775401</v>
      </c>
      <c r="M10" s="26">
        <f>+Tabel1[[#This Row],[Weight (kg)]]/$N$4</f>
        <v>2.287457110179184E-3</v>
      </c>
      <c r="N10" s="27">
        <f>+Tabel1[[#This Row],[Real_volume (m3)]]/Tabel1[[#This Row],[LxWxH (m³)]]</f>
        <v>0.40774636545083492</v>
      </c>
      <c r="O10" s="24">
        <f>Tabel1[[#This Row],[Blockiness '[-']]]*100</f>
        <v>40.774636545083496</v>
      </c>
      <c r="P10" s="22">
        <f>(Tabel1[[#This Row],[Weight (kg)]]/$N$4)^(1/3)</f>
        <v>0.13176022261746739</v>
      </c>
      <c r="Q10" s="21"/>
    </row>
    <row r="11" spans="1:17" x14ac:dyDescent="0.2">
      <c r="A11" s="5">
        <v>6</v>
      </c>
      <c r="B11" s="2">
        <v>1</v>
      </c>
      <c r="C11" s="2">
        <v>23</v>
      </c>
      <c r="D11" s="2">
        <v>3</v>
      </c>
      <c r="E11" s="24">
        <f>+MAX(Tabel1[[#This Row],[Length (cm)]:[Width (cm)]],Tabel1[[#This Row],[Height (cm)]])/MIN(Tabel1[[#This Row],[Length (cm)]:[Width (cm)]],Tabel1[[#This Row],[Height (cm)]])</f>
        <v>7.666666666666667</v>
      </c>
      <c r="F11" s="4">
        <f t="shared" si="0"/>
        <v>6.8999999999999999E-3</v>
      </c>
      <c r="G11" s="3">
        <f t="shared" si="2"/>
        <v>144.92753623188406</v>
      </c>
      <c r="H11" s="2">
        <v>23</v>
      </c>
      <c r="I11" s="2">
        <v>12</v>
      </c>
      <c r="J11" s="2">
        <v>3</v>
      </c>
      <c r="K11" s="25">
        <f t="shared" si="1"/>
        <v>8.2800000000000018E-4</v>
      </c>
      <c r="L11" s="3">
        <f t="shared" si="3"/>
        <v>1207.7294685990335</v>
      </c>
      <c r="M11" s="26">
        <f>+Tabel1[[#This Row],[Weight (kg)]]/$N$4</f>
        <v>3.8124285169653069E-4</v>
      </c>
      <c r="N11" s="27">
        <f>+Tabel1[[#This Row],[Real_volume (m3)]]/Tabel1[[#This Row],[LxWxH (m³)]]</f>
        <v>0.46043822668663115</v>
      </c>
      <c r="O11" s="24">
        <f>Tabel1[[#This Row],[Blockiness '[-']]]*100</f>
        <v>46.043822668663111</v>
      </c>
      <c r="P11" s="22">
        <f>(Tabel1[[#This Row],[Weight (kg)]]/$N$4)^(1/3)</f>
        <v>7.2510444896839624E-2</v>
      </c>
      <c r="Q11" s="21"/>
    </row>
    <row r="12" spans="1:17" x14ac:dyDescent="0.2">
      <c r="A12" s="5">
        <v>4</v>
      </c>
      <c r="B12" s="2">
        <v>2.5</v>
      </c>
      <c r="C12" s="2">
        <v>19</v>
      </c>
      <c r="D12" s="2">
        <v>9</v>
      </c>
      <c r="E12" s="24">
        <f>+MAX(Tabel1[[#This Row],[Length (cm)]:[Width (cm)]],Tabel1[[#This Row],[Height (cm)]])/MIN(Tabel1[[#This Row],[Length (cm)]:[Width (cm)]],Tabel1[[#This Row],[Height (cm)]])</f>
        <v>2.1111111111111112</v>
      </c>
      <c r="F12" s="4">
        <f t="shared" si="0"/>
        <v>1.7100000000000001E-2</v>
      </c>
      <c r="G12" s="3">
        <f t="shared" si="2"/>
        <v>146.19883040935673</v>
      </c>
      <c r="H12" s="2">
        <v>19</v>
      </c>
      <c r="I12" s="2">
        <v>10</v>
      </c>
      <c r="J12" s="2">
        <v>9</v>
      </c>
      <c r="K12" s="25">
        <f t="shared" si="1"/>
        <v>1.7099999999999999E-3</v>
      </c>
      <c r="L12" s="3">
        <f t="shared" si="3"/>
        <v>1461.9883040935674</v>
      </c>
      <c r="M12" s="26">
        <f>+Tabel1[[#This Row],[Weight (kg)]]/$N$4</f>
        <v>9.5310712924132675E-4</v>
      </c>
      <c r="N12" s="27">
        <f>+Tabel1[[#This Row],[Real_volume (m3)]]/Tabel1[[#This Row],[LxWxH (m³)]]</f>
        <v>0.55737259019960628</v>
      </c>
      <c r="O12" s="24">
        <f>Tabel1[[#This Row],[Blockiness '[-']]]*100</f>
        <v>55.737259019960625</v>
      </c>
      <c r="P12" s="22">
        <f>(Tabel1[[#This Row],[Weight (kg)]]/$N$4)^(1/3)</f>
        <v>9.8411814507557871E-2</v>
      </c>
      <c r="Q12" s="21"/>
    </row>
    <row r="13" spans="1:17" x14ac:dyDescent="0.2">
      <c r="A13" s="5">
        <v>10</v>
      </c>
      <c r="B13" s="2">
        <v>2</v>
      </c>
      <c r="C13" s="2">
        <v>17</v>
      </c>
      <c r="D13" s="2">
        <v>8</v>
      </c>
      <c r="E13" s="24">
        <f>+MAX(Tabel1[[#This Row],[Length (cm)]:[Width (cm)]],Tabel1[[#This Row],[Height (cm)]])/MIN(Tabel1[[#This Row],[Length (cm)]:[Width (cm)]],Tabel1[[#This Row],[Height (cm)]])</f>
        <v>2.125</v>
      </c>
      <c r="F13" s="4">
        <f t="shared" si="0"/>
        <v>1.3600000000000001E-2</v>
      </c>
      <c r="G13" s="3">
        <f t="shared" si="2"/>
        <v>147.05882352941177</v>
      </c>
      <c r="H13" s="2">
        <v>16</v>
      </c>
      <c r="I13" s="2">
        <v>12</v>
      </c>
      <c r="J13" s="2">
        <v>8</v>
      </c>
      <c r="K13" s="25">
        <f t="shared" si="1"/>
        <v>1.5359999999999998E-3</v>
      </c>
      <c r="L13" s="3">
        <f t="shared" si="3"/>
        <v>1302.0833333333335</v>
      </c>
      <c r="M13" s="26">
        <f>+Tabel1[[#This Row],[Weight (kg)]]/$N$4</f>
        <v>7.6248570339306138E-4</v>
      </c>
      <c r="N13" s="27">
        <f>+Tabel1[[#This Row],[Real_volume (m3)]]/Tabel1[[#This Row],[LxWxH (m³)]]</f>
        <v>0.49640996314652441</v>
      </c>
      <c r="O13" s="24">
        <f>Tabel1[[#This Row],[Blockiness '[-']]]*100</f>
        <v>49.64099631465244</v>
      </c>
      <c r="P13" s="22">
        <f>(Tabel1[[#This Row],[Weight (kg)]]/$N$4)^(1/3)</f>
        <v>9.1357435862770495E-2</v>
      </c>
      <c r="Q13" s="21"/>
    </row>
    <row r="14" spans="1:17" x14ac:dyDescent="0.2">
      <c r="A14" s="5">
        <v>9</v>
      </c>
      <c r="B14" s="2">
        <v>3.5</v>
      </c>
      <c r="C14" s="2">
        <v>25</v>
      </c>
      <c r="D14" s="2">
        <v>9</v>
      </c>
      <c r="E14" s="24">
        <f>+MAX(Tabel1[[#This Row],[Length (cm)]:[Width (cm)]],Tabel1[[#This Row],[Height (cm)]])/MIN(Tabel1[[#This Row],[Length (cm)]:[Width (cm)]],Tabel1[[#This Row],[Height (cm)]])</f>
        <v>2.7777777777777777</v>
      </c>
      <c r="F14" s="4">
        <f t="shared" si="0"/>
        <v>2.2499999999999999E-2</v>
      </c>
      <c r="G14" s="3">
        <f t="shared" si="2"/>
        <v>155.55555555555557</v>
      </c>
      <c r="H14" s="2">
        <v>25</v>
      </c>
      <c r="I14" s="2">
        <v>17</v>
      </c>
      <c r="J14" s="2">
        <v>9</v>
      </c>
      <c r="K14" s="25">
        <f t="shared" si="1"/>
        <v>3.8250000000000003E-3</v>
      </c>
      <c r="L14" s="3">
        <f t="shared" si="3"/>
        <v>915.03267973856202</v>
      </c>
      <c r="M14" s="26">
        <f>+Tabel1[[#This Row],[Weight (kg)]]/$N$4</f>
        <v>1.3343499809378575E-3</v>
      </c>
      <c r="N14" s="27">
        <f>+Tabel1[[#This Row],[Real_volume (m3)]]/Tabel1[[#This Row],[LxWxH (m³)]]</f>
        <v>0.34884966821904767</v>
      </c>
      <c r="O14" s="24">
        <f>Tabel1[[#This Row],[Blockiness '[-']]]*100</f>
        <v>34.884966821904769</v>
      </c>
      <c r="P14" s="22">
        <f>(Tabel1[[#This Row],[Weight (kg)]]/$N$4)^(1/3)</f>
        <v>0.11009220865977057</v>
      </c>
      <c r="Q14" s="21"/>
    </row>
    <row r="15" spans="1:17" x14ac:dyDescent="0.2">
      <c r="A15" s="5">
        <v>42</v>
      </c>
      <c r="B15" s="2">
        <v>5.5</v>
      </c>
      <c r="C15" s="2">
        <v>25</v>
      </c>
      <c r="D15" s="2">
        <v>14</v>
      </c>
      <c r="E15" s="24">
        <f>+MAX(Tabel1[[#This Row],[Length (cm)]:[Width (cm)]],Tabel1[[#This Row],[Height (cm)]])/MIN(Tabel1[[#This Row],[Length (cm)]:[Width (cm)]],Tabel1[[#This Row],[Height (cm)]])</f>
        <v>1.7857142857142858</v>
      </c>
      <c r="F15" s="4">
        <f t="shared" si="0"/>
        <v>3.5000000000000003E-2</v>
      </c>
      <c r="G15" s="3">
        <f t="shared" si="2"/>
        <v>157.14285714285714</v>
      </c>
      <c r="H15" s="2">
        <v>25</v>
      </c>
      <c r="I15" s="2">
        <v>19</v>
      </c>
      <c r="J15" s="2">
        <v>14</v>
      </c>
      <c r="K15" s="25">
        <f t="shared" si="1"/>
        <v>6.6500000000000005E-3</v>
      </c>
      <c r="L15" s="3">
        <f t="shared" si="3"/>
        <v>827.06766917293226</v>
      </c>
      <c r="M15" s="26">
        <f>+Tabel1[[#This Row],[Weight (kg)]]/$N$4</f>
        <v>2.0968356843309188E-3</v>
      </c>
      <c r="N15" s="27">
        <f>+Tabel1[[#This Row],[Real_volume (m3)]]/Tabel1[[#This Row],[LxWxH (m³)]]</f>
        <v>0.31531363674149154</v>
      </c>
      <c r="O15" s="24">
        <f>Tabel1[[#This Row],[Blockiness '[-']]]*100</f>
        <v>31.531363674149155</v>
      </c>
      <c r="P15" s="22">
        <f>(Tabel1[[#This Row],[Weight (kg)]]/$N$4)^(1/3)</f>
        <v>0.12799356421765501</v>
      </c>
      <c r="Q15" s="21"/>
    </row>
    <row r="16" spans="1:17" x14ac:dyDescent="0.2">
      <c r="A16" s="5">
        <v>41</v>
      </c>
      <c r="B16" s="2">
        <v>4</v>
      </c>
      <c r="C16" s="2">
        <v>25</v>
      </c>
      <c r="D16" s="2">
        <v>10</v>
      </c>
      <c r="E16" s="24">
        <f>+MAX(Tabel1[[#This Row],[Length (cm)]:[Width (cm)]],Tabel1[[#This Row],[Height (cm)]])/MIN(Tabel1[[#This Row],[Length (cm)]:[Width (cm)]],Tabel1[[#This Row],[Height (cm)]])</f>
        <v>2.5</v>
      </c>
      <c r="F16" s="4">
        <f t="shared" si="0"/>
        <v>2.5000000000000001E-2</v>
      </c>
      <c r="G16" s="3">
        <f t="shared" si="2"/>
        <v>160</v>
      </c>
      <c r="H16" s="2">
        <v>25</v>
      </c>
      <c r="I16" s="2">
        <v>16</v>
      </c>
      <c r="J16" s="2">
        <v>10</v>
      </c>
      <c r="K16" s="25">
        <f t="shared" si="1"/>
        <v>4.0000000000000001E-3</v>
      </c>
      <c r="L16" s="3">
        <f t="shared" si="3"/>
        <v>1000</v>
      </c>
      <c r="M16" s="26">
        <f>+Tabel1[[#This Row],[Weight (kg)]]/$N$4</f>
        <v>1.5249714067861228E-3</v>
      </c>
      <c r="N16" s="27">
        <f>+Tabel1[[#This Row],[Real_volume (m3)]]/Tabel1[[#This Row],[LxWxH (m³)]]</f>
        <v>0.38124285169653066</v>
      </c>
      <c r="O16" s="24">
        <f>Tabel1[[#This Row],[Blockiness '[-']]]*100</f>
        <v>38.124285169653064</v>
      </c>
      <c r="P16" s="22">
        <f>(Tabel1[[#This Row],[Weight (kg)]]/$N$4)^(1/3)</f>
        <v>0.11510315650792537</v>
      </c>
      <c r="Q16" s="21"/>
    </row>
    <row r="17" spans="1:17" x14ac:dyDescent="0.2">
      <c r="A17" s="5">
        <v>8</v>
      </c>
      <c r="B17" s="2">
        <v>4</v>
      </c>
      <c r="C17" s="2">
        <v>22</v>
      </c>
      <c r="D17" s="2">
        <v>11</v>
      </c>
      <c r="E17" s="24">
        <f>+MAX(Tabel1[[#This Row],[Length (cm)]:[Width (cm)]],Tabel1[[#This Row],[Height (cm)]])/MIN(Tabel1[[#This Row],[Length (cm)]:[Width (cm)]],Tabel1[[#This Row],[Height (cm)]])</f>
        <v>2</v>
      </c>
      <c r="F17" s="4">
        <f t="shared" si="0"/>
        <v>2.4199999999999999E-2</v>
      </c>
      <c r="G17" s="3">
        <f t="shared" si="2"/>
        <v>165.28925619834712</v>
      </c>
      <c r="H17" s="2">
        <v>19</v>
      </c>
      <c r="I17" s="2">
        <v>17</v>
      </c>
      <c r="J17" s="2">
        <v>11</v>
      </c>
      <c r="K17" s="25">
        <f t="shared" si="1"/>
        <v>3.5530000000000002E-3</v>
      </c>
      <c r="L17" s="3">
        <f t="shared" si="3"/>
        <v>1125.8091753447791</v>
      </c>
      <c r="M17" s="26">
        <f>+Tabel1[[#This Row],[Weight (kg)]]/$N$4</f>
        <v>1.5249714067861228E-3</v>
      </c>
      <c r="N17" s="27">
        <f>+Tabel1[[#This Row],[Real_volume (m3)]]/Tabel1[[#This Row],[LxWxH (m³)]]</f>
        <v>0.42920670047456311</v>
      </c>
      <c r="O17" s="24">
        <f>Tabel1[[#This Row],[Blockiness '[-']]]*100</f>
        <v>42.920670047456312</v>
      </c>
      <c r="P17" s="22">
        <f>(Tabel1[[#This Row],[Weight (kg)]]/$N$4)^(1/3)</f>
        <v>0.11510315650792537</v>
      </c>
      <c r="Q17" s="21"/>
    </row>
    <row r="18" spans="1:17" x14ac:dyDescent="0.2">
      <c r="A18" s="5">
        <v>47</v>
      </c>
      <c r="B18" s="2">
        <v>3</v>
      </c>
      <c r="C18" s="2">
        <v>18</v>
      </c>
      <c r="D18" s="2">
        <v>10</v>
      </c>
      <c r="E18" s="24">
        <f>+MAX(Tabel1[[#This Row],[Length (cm)]:[Width (cm)]],Tabel1[[#This Row],[Height (cm)]])/MIN(Tabel1[[#This Row],[Length (cm)]:[Width (cm)]],Tabel1[[#This Row],[Height (cm)]])</f>
        <v>1.8</v>
      </c>
      <c r="F18" s="4">
        <f t="shared" si="0"/>
        <v>1.8000000000000002E-2</v>
      </c>
      <c r="G18" s="3">
        <f t="shared" si="2"/>
        <v>166.66666666666666</v>
      </c>
      <c r="H18" s="2">
        <v>17</v>
      </c>
      <c r="I18" s="2">
        <v>15</v>
      </c>
      <c r="J18" s="2">
        <v>10</v>
      </c>
      <c r="K18" s="25">
        <f t="shared" si="1"/>
        <v>2.5500000000000002E-3</v>
      </c>
      <c r="L18" s="3">
        <f t="shared" si="3"/>
        <v>1176.4705882352941</v>
      </c>
      <c r="M18" s="26">
        <f>+Tabel1[[#This Row],[Weight (kg)]]/$N$4</f>
        <v>1.143728555089592E-3</v>
      </c>
      <c r="N18" s="27">
        <f>+Tabel1[[#This Row],[Real_volume (m3)]]/Tabel1[[#This Row],[LxWxH (m³)]]</f>
        <v>0.44852100199591843</v>
      </c>
      <c r="O18" s="24">
        <f>Tabel1[[#This Row],[Blockiness '[-']]]*100</f>
        <v>44.852100199591845</v>
      </c>
      <c r="P18" s="22">
        <f>(Tabel1[[#This Row],[Weight (kg)]]/$N$4)^(1/3)</f>
        <v>0.10457815799526592</v>
      </c>
      <c r="Q18" s="21"/>
    </row>
    <row r="19" spans="1:17" x14ac:dyDescent="0.2">
      <c r="A19" s="5">
        <v>14</v>
      </c>
      <c r="B19" s="2">
        <v>8</v>
      </c>
      <c r="C19" s="2">
        <v>27</v>
      </c>
      <c r="D19" s="2">
        <v>17</v>
      </c>
      <c r="E19" s="24">
        <f>+MAX(Tabel1[[#This Row],[Length (cm)]:[Width (cm)]],Tabel1[[#This Row],[Height (cm)]])/MIN(Tabel1[[#This Row],[Length (cm)]:[Width (cm)]],Tabel1[[#This Row],[Height (cm)]])</f>
        <v>1.588235294117647</v>
      </c>
      <c r="F19" s="4">
        <f t="shared" si="0"/>
        <v>4.590000000000001E-2</v>
      </c>
      <c r="G19" s="3">
        <f t="shared" si="2"/>
        <v>174.29193899782132</v>
      </c>
      <c r="H19" s="2">
        <v>24</v>
      </c>
      <c r="I19" s="2">
        <v>17</v>
      </c>
      <c r="J19" s="2">
        <v>17</v>
      </c>
      <c r="K19" s="25">
        <f t="shared" si="1"/>
        <v>6.9360000000000003E-3</v>
      </c>
      <c r="L19" s="3">
        <f t="shared" si="3"/>
        <v>1153.4025374855823</v>
      </c>
      <c r="M19" s="26">
        <f>+Tabel1[[#This Row],[Weight (kg)]]/$N$4</f>
        <v>3.0499428135722455E-3</v>
      </c>
      <c r="N19" s="27">
        <f>+Tabel1[[#This Row],[Real_volume (m3)]]/Tabel1[[#This Row],[LxWxH (m³)]]</f>
        <v>0.43972647254501807</v>
      </c>
      <c r="O19" s="24">
        <f>Tabel1[[#This Row],[Blockiness '[-']]]*100</f>
        <v>43.972647254501808</v>
      </c>
      <c r="P19" s="22">
        <f>(Tabel1[[#This Row],[Weight (kg)]]/$N$4)^(1/3)</f>
        <v>0.14502088979367919</v>
      </c>
      <c r="Q19" s="21"/>
    </row>
    <row r="20" spans="1:17" x14ac:dyDescent="0.2">
      <c r="A20" s="5">
        <v>25</v>
      </c>
      <c r="B20" s="2">
        <v>8</v>
      </c>
      <c r="C20" s="2">
        <v>32</v>
      </c>
      <c r="D20" s="2">
        <v>14</v>
      </c>
      <c r="E20" s="24">
        <f>+MAX(Tabel1[[#This Row],[Length (cm)]:[Width (cm)]],Tabel1[[#This Row],[Height (cm)]])/MIN(Tabel1[[#This Row],[Length (cm)]:[Width (cm)]],Tabel1[[#This Row],[Height (cm)]])</f>
        <v>2.2857142857142856</v>
      </c>
      <c r="F20" s="4">
        <f t="shared" si="0"/>
        <v>4.4800000000000006E-2</v>
      </c>
      <c r="G20" s="3">
        <f t="shared" si="2"/>
        <v>178.57142857142856</v>
      </c>
      <c r="H20" s="2">
        <v>25</v>
      </c>
      <c r="I20" s="2">
        <v>18</v>
      </c>
      <c r="J20" s="2">
        <v>14</v>
      </c>
      <c r="K20" s="25">
        <f t="shared" si="1"/>
        <v>6.3E-3</v>
      </c>
      <c r="L20" s="3">
        <f t="shared" si="3"/>
        <v>1269.8412698412699</v>
      </c>
      <c r="M20" s="26">
        <f>+Tabel1[[#This Row],[Weight (kg)]]/$N$4</f>
        <v>3.0499428135722455E-3</v>
      </c>
      <c r="N20" s="27">
        <f>+Tabel1[[#This Row],[Real_volume (m3)]]/Tabel1[[#This Row],[LxWxH (m³)]]</f>
        <v>0.48411790691622947</v>
      </c>
      <c r="O20" s="24">
        <f>Tabel1[[#This Row],[Blockiness '[-']]]*100</f>
        <v>48.411790691622947</v>
      </c>
      <c r="P20" s="22">
        <f>(Tabel1[[#This Row],[Weight (kg)]]/$N$4)^(1/3)</f>
        <v>0.14502088979367919</v>
      </c>
      <c r="Q20" s="21"/>
    </row>
    <row r="21" spans="1:17" x14ac:dyDescent="0.2">
      <c r="A21" s="5">
        <v>31</v>
      </c>
      <c r="B21" s="2">
        <v>4</v>
      </c>
      <c r="C21" s="2">
        <v>18</v>
      </c>
      <c r="D21" s="2">
        <v>12</v>
      </c>
      <c r="E21" s="24">
        <f>+MAX(Tabel1[[#This Row],[Length (cm)]:[Width (cm)]],Tabel1[[#This Row],[Height (cm)]])/MIN(Tabel1[[#This Row],[Length (cm)]:[Width (cm)]],Tabel1[[#This Row],[Height (cm)]])</f>
        <v>1.5</v>
      </c>
      <c r="F21" s="4">
        <f t="shared" si="0"/>
        <v>2.1600000000000001E-2</v>
      </c>
      <c r="G21" s="3">
        <f t="shared" si="2"/>
        <v>185.18518518518516</v>
      </c>
      <c r="H21" s="2">
        <v>17</v>
      </c>
      <c r="I21" s="2">
        <v>16</v>
      </c>
      <c r="J21" s="2">
        <v>12</v>
      </c>
      <c r="K21" s="25">
        <f t="shared" si="1"/>
        <v>3.2640000000000004E-3</v>
      </c>
      <c r="L21" s="3">
        <f t="shared" si="3"/>
        <v>1225.4901960784312</v>
      </c>
      <c r="M21" s="26">
        <f>+Tabel1[[#This Row],[Weight (kg)]]/$N$4</f>
        <v>1.5249714067861228E-3</v>
      </c>
      <c r="N21" s="27">
        <f>+Tabel1[[#This Row],[Real_volume (m3)]]/Tabel1[[#This Row],[LxWxH (m³)]]</f>
        <v>0.46720937707908167</v>
      </c>
      <c r="O21" s="24">
        <f>Tabel1[[#This Row],[Blockiness '[-']]]*100</f>
        <v>46.720937707908163</v>
      </c>
      <c r="P21" s="22">
        <f>(Tabel1[[#This Row],[Weight (kg)]]/$N$4)^(1/3)</f>
        <v>0.11510315650792537</v>
      </c>
      <c r="Q21" s="21"/>
    </row>
    <row r="22" spans="1:17" x14ac:dyDescent="0.2">
      <c r="A22" s="5">
        <v>21</v>
      </c>
      <c r="B22" s="2">
        <v>5.5</v>
      </c>
      <c r="C22" s="2">
        <v>29</v>
      </c>
      <c r="D22" s="2">
        <v>10</v>
      </c>
      <c r="E22" s="24">
        <f>+MAX(Tabel1[[#This Row],[Length (cm)]:[Width (cm)]],Tabel1[[#This Row],[Height (cm)]])/MIN(Tabel1[[#This Row],[Length (cm)]:[Width (cm)]],Tabel1[[#This Row],[Height (cm)]])</f>
        <v>2.9</v>
      </c>
      <c r="F22" s="4">
        <f t="shared" si="0"/>
        <v>2.9000000000000005E-2</v>
      </c>
      <c r="G22" s="3">
        <f t="shared" si="2"/>
        <v>189.65517241379308</v>
      </c>
      <c r="H22" s="2">
        <v>21</v>
      </c>
      <c r="I22" s="2">
        <v>16</v>
      </c>
      <c r="J22" s="2">
        <v>10</v>
      </c>
      <c r="K22" s="25">
        <f t="shared" si="1"/>
        <v>3.3599999999999997E-3</v>
      </c>
      <c r="L22" s="3">
        <f t="shared" si="3"/>
        <v>1636.9047619047622</v>
      </c>
      <c r="M22" s="26">
        <f>+Tabel1[[#This Row],[Weight (kg)]]/$N$4</f>
        <v>2.0968356843309188E-3</v>
      </c>
      <c r="N22" s="27">
        <f>+Tabel1[[#This Row],[Real_volume (m3)]]/Tabel1[[#This Row],[LxWxH (m³)]]</f>
        <v>0.62405823938420202</v>
      </c>
      <c r="O22" s="24">
        <f>Tabel1[[#This Row],[Blockiness '[-']]]*100</f>
        <v>62.405823938420198</v>
      </c>
      <c r="P22" s="22">
        <f>(Tabel1[[#This Row],[Weight (kg)]]/$N$4)^(1/3)</f>
        <v>0.12799356421765501</v>
      </c>
      <c r="Q22" s="21"/>
    </row>
    <row r="23" spans="1:17" x14ac:dyDescent="0.2">
      <c r="A23" s="5">
        <v>22</v>
      </c>
      <c r="B23" s="2">
        <v>6</v>
      </c>
      <c r="C23" s="2">
        <v>24</v>
      </c>
      <c r="D23" s="2">
        <v>13</v>
      </c>
      <c r="E23" s="24">
        <f>+MAX(Tabel1[[#This Row],[Length (cm)]:[Width (cm)]],Tabel1[[#This Row],[Height (cm)]])/MIN(Tabel1[[#This Row],[Length (cm)]:[Width (cm)]],Tabel1[[#This Row],[Height (cm)]])</f>
        <v>1.8461538461538463</v>
      </c>
      <c r="F23" s="4">
        <f t="shared" si="0"/>
        <v>3.1200000000000002E-2</v>
      </c>
      <c r="G23" s="3">
        <f t="shared" si="2"/>
        <v>192.30769230769229</v>
      </c>
      <c r="H23" s="2">
        <v>20</v>
      </c>
      <c r="I23" s="2">
        <v>19</v>
      </c>
      <c r="J23" s="2">
        <v>13</v>
      </c>
      <c r="K23" s="25">
        <f t="shared" si="1"/>
        <v>4.9400000000000008E-3</v>
      </c>
      <c r="L23" s="3">
        <f t="shared" si="3"/>
        <v>1214.5748987854249</v>
      </c>
      <c r="M23" s="26">
        <f>+Tabel1[[#This Row],[Weight (kg)]]/$N$4</f>
        <v>2.287457110179184E-3</v>
      </c>
      <c r="N23" s="27">
        <f>+Tabel1[[#This Row],[Real_volume (m3)]]/Tabel1[[#This Row],[LxWxH (m³)]]</f>
        <v>0.46304799801198049</v>
      </c>
      <c r="O23" s="24">
        <f>Tabel1[[#This Row],[Blockiness '[-']]]*100</f>
        <v>46.304799801198051</v>
      </c>
      <c r="P23" s="22">
        <f>(Tabel1[[#This Row],[Weight (kg)]]/$N$4)^(1/3)</f>
        <v>0.13176022261746739</v>
      </c>
      <c r="Q23" s="21"/>
    </row>
    <row r="24" spans="1:17" x14ac:dyDescent="0.2">
      <c r="A24" s="5">
        <v>33</v>
      </c>
      <c r="B24" s="2">
        <v>8</v>
      </c>
      <c r="C24" s="2">
        <v>29</v>
      </c>
      <c r="D24" s="2">
        <v>14</v>
      </c>
      <c r="E24" s="24">
        <f>+MAX(Tabel1[[#This Row],[Length (cm)]:[Width (cm)]],Tabel1[[#This Row],[Height (cm)]])/MIN(Tabel1[[#This Row],[Length (cm)]:[Width (cm)]],Tabel1[[#This Row],[Height (cm)]])</f>
        <v>2.0714285714285716</v>
      </c>
      <c r="F24" s="4">
        <f t="shared" si="0"/>
        <v>4.0600000000000004E-2</v>
      </c>
      <c r="G24" s="3">
        <f t="shared" si="2"/>
        <v>197.04433497536945</v>
      </c>
      <c r="H24" s="2">
        <v>25</v>
      </c>
      <c r="I24" s="2">
        <v>23</v>
      </c>
      <c r="J24" s="2">
        <v>14</v>
      </c>
      <c r="K24" s="25">
        <f t="shared" si="1"/>
        <v>8.0499999999999999E-3</v>
      </c>
      <c r="L24" s="3">
        <f t="shared" si="3"/>
        <v>993.78881987577643</v>
      </c>
      <c r="M24" s="26">
        <f>+Tabel1[[#This Row],[Weight (kg)]]/$N$4</f>
        <v>3.0499428135722455E-3</v>
      </c>
      <c r="N24" s="27">
        <f>+Tabel1[[#This Row],[Real_volume (m3)]]/Tabel1[[#This Row],[LxWxH (m³)]]</f>
        <v>0.37887488367357086</v>
      </c>
      <c r="O24" s="24">
        <f>Tabel1[[#This Row],[Blockiness '[-']]]*100</f>
        <v>37.887488367357086</v>
      </c>
      <c r="P24" s="22">
        <f>(Tabel1[[#This Row],[Weight (kg)]]/$N$4)^(1/3)</f>
        <v>0.14502088979367919</v>
      </c>
      <c r="Q24" s="21"/>
    </row>
    <row r="25" spans="1:17" x14ac:dyDescent="0.2">
      <c r="A25" s="5">
        <v>24</v>
      </c>
      <c r="B25" s="2">
        <v>2</v>
      </c>
      <c r="C25" s="2">
        <v>20</v>
      </c>
      <c r="D25" s="2">
        <v>5</v>
      </c>
      <c r="E25" s="24">
        <f>+MAX(Tabel1[[#This Row],[Length (cm)]:[Width (cm)]],Tabel1[[#This Row],[Height (cm)]])/MIN(Tabel1[[#This Row],[Length (cm)]:[Width (cm)]],Tabel1[[#This Row],[Height (cm)]])</f>
        <v>4</v>
      </c>
      <c r="F25" s="4">
        <f t="shared" si="0"/>
        <v>0.01</v>
      </c>
      <c r="G25" s="3">
        <f t="shared" si="2"/>
        <v>200</v>
      </c>
      <c r="H25" s="2">
        <v>19</v>
      </c>
      <c r="I25" s="2">
        <v>16</v>
      </c>
      <c r="J25" s="2">
        <v>5</v>
      </c>
      <c r="K25" s="25">
        <f t="shared" si="1"/>
        <v>1.5199999999999999E-3</v>
      </c>
      <c r="L25" s="3">
        <f t="shared" si="3"/>
        <v>1315.7894736842106</v>
      </c>
      <c r="M25" s="26">
        <f>+Tabel1[[#This Row],[Weight (kg)]]/$N$4</f>
        <v>7.6248570339306138E-4</v>
      </c>
      <c r="N25" s="27">
        <f>+Tabel1[[#This Row],[Real_volume (m3)]]/Tabel1[[#This Row],[LxWxH (m³)]]</f>
        <v>0.50163533117964565</v>
      </c>
      <c r="O25" s="24">
        <f>Tabel1[[#This Row],[Blockiness '[-']]]*100</f>
        <v>50.163533117964562</v>
      </c>
      <c r="P25" s="22">
        <f>(Tabel1[[#This Row],[Weight (kg)]]/$N$4)^(1/3)</f>
        <v>9.1357435862770495E-2</v>
      </c>
      <c r="Q25" s="21"/>
    </row>
    <row r="26" spans="1:17" x14ac:dyDescent="0.2">
      <c r="A26" s="5">
        <v>29</v>
      </c>
      <c r="B26" s="2">
        <v>9.5</v>
      </c>
      <c r="C26" s="2">
        <v>25</v>
      </c>
      <c r="D26" s="2">
        <v>19</v>
      </c>
      <c r="E26" s="24">
        <f>+MAX(Tabel1[[#This Row],[Length (cm)]:[Width (cm)]],Tabel1[[#This Row],[Height (cm)]])/MIN(Tabel1[[#This Row],[Length (cm)]:[Width (cm)]],Tabel1[[#This Row],[Height (cm)]])</f>
        <v>2.0833333333333335</v>
      </c>
      <c r="F26" s="4">
        <f t="shared" si="0"/>
        <v>4.7500000000000001E-2</v>
      </c>
      <c r="G26" s="3">
        <f t="shared" si="2"/>
        <v>200</v>
      </c>
      <c r="H26" s="2">
        <v>24</v>
      </c>
      <c r="I26" s="2">
        <v>19</v>
      </c>
      <c r="J26" s="2">
        <v>12</v>
      </c>
      <c r="K26" s="25">
        <f t="shared" si="1"/>
        <v>5.4719999999999994E-3</v>
      </c>
      <c r="L26" s="3">
        <f t="shared" si="3"/>
        <v>1736.1111111111113</v>
      </c>
      <c r="M26" s="26">
        <f>+Tabel1[[#This Row],[Weight (kg)]]/$N$4</f>
        <v>3.6218070911170418E-3</v>
      </c>
      <c r="N26" s="27">
        <f>+Tabel1[[#This Row],[Real_volume (m3)]]/Tabel1[[#This Row],[LxWxH (m³)]]</f>
        <v>0.66187995086203255</v>
      </c>
      <c r="O26" s="24">
        <f>Tabel1[[#This Row],[Blockiness '[-']]]*100</f>
        <v>66.187995086203259</v>
      </c>
      <c r="P26" s="22">
        <f>(Tabel1[[#This Row],[Weight (kg)]]/$N$4)^(1/3)</f>
        <v>0.15357072629942406</v>
      </c>
      <c r="Q26" s="21"/>
    </row>
    <row r="27" spans="1:17" x14ac:dyDescent="0.2">
      <c r="A27" s="5">
        <v>2</v>
      </c>
      <c r="B27" s="2">
        <v>22</v>
      </c>
      <c r="C27" s="2">
        <v>40</v>
      </c>
      <c r="D27" s="2">
        <v>27</v>
      </c>
      <c r="E27" s="24">
        <f>+MAX(Tabel1[[#This Row],[Length (cm)]:[Width (cm)]],Tabel1[[#This Row],[Height (cm)]])/MIN(Tabel1[[#This Row],[Length (cm)]:[Width (cm)]],Tabel1[[#This Row],[Height (cm)]])</f>
        <v>1.8181818181818181</v>
      </c>
      <c r="F27" s="4">
        <f t="shared" si="0"/>
        <v>0.10800000000000001</v>
      </c>
      <c r="G27" s="3">
        <f t="shared" si="2"/>
        <v>203.70370370370367</v>
      </c>
      <c r="H27" s="2">
        <v>37</v>
      </c>
      <c r="I27" s="2">
        <v>27</v>
      </c>
      <c r="J27" s="2">
        <v>22</v>
      </c>
      <c r="K27" s="25">
        <f t="shared" si="1"/>
        <v>2.1978000000000001E-2</v>
      </c>
      <c r="L27" s="3">
        <f t="shared" si="3"/>
        <v>1001.001001001001</v>
      </c>
      <c r="M27" s="26">
        <f>+Tabel1[[#This Row],[Weight (kg)]]/$N$4</f>
        <v>8.3873427373236751E-3</v>
      </c>
      <c r="N27" s="27">
        <f>+Tabel1[[#This Row],[Real_volume (m3)]]/Tabel1[[#This Row],[LxWxH (m³)]]</f>
        <v>0.3816244761727034</v>
      </c>
      <c r="O27" s="24">
        <f>Tabel1[[#This Row],[Blockiness '[-']]]*100</f>
        <v>38.162447617270338</v>
      </c>
      <c r="P27" s="22">
        <f>(Tabel1[[#This Row],[Weight (kg)]]/$N$4)^(1/3)</f>
        <v>0.20317711848426476</v>
      </c>
      <c r="Q27" s="21"/>
    </row>
    <row r="28" spans="1:17" x14ac:dyDescent="0.2">
      <c r="A28" s="5">
        <v>18</v>
      </c>
      <c r="B28" s="2">
        <v>10</v>
      </c>
      <c r="C28" s="2">
        <v>27</v>
      </c>
      <c r="D28" s="2">
        <v>18</v>
      </c>
      <c r="E28" s="24">
        <f>+MAX(Tabel1[[#This Row],[Length (cm)]:[Width (cm)]],Tabel1[[#This Row],[Height (cm)]])/MIN(Tabel1[[#This Row],[Length (cm)]:[Width (cm)]],Tabel1[[#This Row],[Height (cm)]])</f>
        <v>1.5</v>
      </c>
      <c r="F28" s="4">
        <f t="shared" si="0"/>
        <v>4.8599999999999997E-2</v>
      </c>
      <c r="G28" s="3">
        <f t="shared" si="2"/>
        <v>205.76131687242798</v>
      </c>
      <c r="H28" s="2">
        <v>28</v>
      </c>
      <c r="I28" s="2">
        <v>27</v>
      </c>
      <c r="J28" s="2">
        <v>18</v>
      </c>
      <c r="K28" s="25">
        <f t="shared" si="1"/>
        <v>1.3608E-2</v>
      </c>
      <c r="L28" s="3">
        <f t="shared" si="3"/>
        <v>734.8618459729571</v>
      </c>
      <c r="M28" s="26">
        <f>+Tabel1[[#This Row],[Weight (kg)]]/$N$4</f>
        <v>3.812428516965307E-3</v>
      </c>
      <c r="N28" s="27">
        <f>+Tabel1[[#This Row],[Real_volume (m3)]]/Tabel1[[#This Row],[LxWxH (m³)]]</f>
        <v>0.28016082576170687</v>
      </c>
      <c r="O28" s="24">
        <f>Tabel1[[#This Row],[Blockiness '[-']]]*100</f>
        <v>28.016082576170685</v>
      </c>
      <c r="P28" s="22">
        <f>(Tabel1[[#This Row],[Weight (kg)]]/$N$4)^(1/3)</f>
        <v>0.1562190178753966</v>
      </c>
      <c r="Q28" s="21"/>
    </row>
    <row r="29" spans="1:17" x14ac:dyDescent="0.2">
      <c r="A29" s="5">
        <v>48</v>
      </c>
      <c r="B29" s="2">
        <v>3</v>
      </c>
      <c r="C29" s="2">
        <v>18</v>
      </c>
      <c r="D29" s="2">
        <v>8</v>
      </c>
      <c r="E29" s="24">
        <f>+MAX(Tabel1[[#This Row],[Length (cm)]:[Width (cm)]],Tabel1[[#This Row],[Height (cm)]])/MIN(Tabel1[[#This Row],[Length (cm)]:[Width (cm)]],Tabel1[[#This Row],[Height (cm)]])</f>
        <v>2.25</v>
      </c>
      <c r="F29" s="4">
        <f t="shared" si="0"/>
        <v>1.44E-2</v>
      </c>
      <c r="G29" s="3">
        <f t="shared" si="2"/>
        <v>208.33333333333334</v>
      </c>
      <c r="H29" s="2">
        <v>16</v>
      </c>
      <c r="I29" s="2">
        <v>13</v>
      </c>
      <c r="J29" s="2">
        <v>8</v>
      </c>
      <c r="K29" s="25">
        <f t="shared" si="1"/>
        <v>1.6639999999999999E-3</v>
      </c>
      <c r="L29" s="3">
        <f t="shared" si="3"/>
        <v>1802.8846153846155</v>
      </c>
      <c r="M29" s="26">
        <f>+Tabel1[[#This Row],[Weight (kg)]]/$N$4</f>
        <v>1.143728555089592E-3</v>
      </c>
      <c r="N29" s="27">
        <f>+Tabel1[[#This Row],[Real_volume (m3)]]/Tabel1[[#This Row],[LxWxH (m³)]]</f>
        <v>0.68733687204903371</v>
      </c>
      <c r="O29" s="24">
        <f>Tabel1[[#This Row],[Blockiness '[-']]]*100</f>
        <v>68.733687204903376</v>
      </c>
      <c r="P29" s="22">
        <f>(Tabel1[[#This Row],[Weight (kg)]]/$N$4)^(1/3)</f>
        <v>0.10457815799526592</v>
      </c>
      <c r="Q29" s="21"/>
    </row>
    <row r="30" spans="1:17" x14ac:dyDescent="0.2">
      <c r="A30" s="5">
        <v>49</v>
      </c>
      <c r="B30" s="2">
        <v>9</v>
      </c>
      <c r="C30" s="2">
        <v>32</v>
      </c>
      <c r="D30" s="2">
        <v>13</v>
      </c>
      <c r="E30" s="24">
        <f>+MAX(Tabel1[[#This Row],[Length (cm)]:[Width (cm)]],Tabel1[[#This Row],[Height (cm)]])/MIN(Tabel1[[#This Row],[Length (cm)]:[Width (cm)]],Tabel1[[#This Row],[Height (cm)]])</f>
        <v>2.4615384615384617</v>
      </c>
      <c r="F30" s="4">
        <f t="shared" si="0"/>
        <v>4.1599999999999998E-2</v>
      </c>
      <c r="G30" s="3">
        <f t="shared" si="2"/>
        <v>216.34615384615387</v>
      </c>
      <c r="H30" s="2">
        <v>30</v>
      </c>
      <c r="I30" s="2">
        <v>19</v>
      </c>
      <c r="J30" s="2">
        <v>13</v>
      </c>
      <c r="K30" s="25">
        <f t="shared" si="1"/>
        <v>7.4099999999999999E-3</v>
      </c>
      <c r="L30" s="3">
        <f t="shared" si="3"/>
        <v>1214.5748987854251</v>
      </c>
      <c r="M30" s="26">
        <f>+Tabel1[[#This Row],[Weight (kg)]]/$N$4</f>
        <v>3.4311856652687761E-3</v>
      </c>
      <c r="N30" s="27">
        <f>+Tabel1[[#This Row],[Real_volume (m3)]]/Tabel1[[#This Row],[LxWxH (m³)]]</f>
        <v>0.4630479980119806</v>
      </c>
      <c r="O30" s="24">
        <f>Tabel1[[#This Row],[Blockiness '[-']]]*100</f>
        <v>46.304799801198058</v>
      </c>
      <c r="P30" s="22">
        <f>(Tabel1[[#This Row],[Weight (kg)]]/$N$4)^(1/3)</f>
        <v>0.15082780343221255</v>
      </c>
      <c r="Q30" s="21"/>
    </row>
    <row r="31" spans="1:17" x14ac:dyDescent="0.2">
      <c r="A31" s="5">
        <v>26</v>
      </c>
      <c r="B31" s="2">
        <v>7.5</v>
      </c>
      <c r="C31" s="2">
        <v>25</v>
      </c>
      <c r="D31" s="2">
        <v>13</v>
      </c>
      <c r="E31" s="24">
        <f>+MAX(Tabel1[[#This Row],[Length (cm)]:[Width (cm)]],Tabel1[[#This Row],[Height (cm)]])/MIN(Tabel1[[#This Row],[Length (cm)]:[Width (cm)]],Tabel1[[#This Row],[Height (cm)]])</f>
        <v>1.9230769230769231</v>
      </c>
      <c r="F31" s="4">
        <f t="shared" si="0"/>
        <v>3.2500000000000001E-2</v>
      </c>
      <c r="G31" s="3">
        <f t="shared" si="2"/>
        <v>230.76923076923077</v>
      </c>
      <c r="H31" s="2">
        <v>23</v>
      </c>
      <c r="I31" s="2">
        <v>16</v>
      </c>
      <c r="J31" s="2">
        <v>13</v>
      </c>
      <c r="K31" s="25">
        <f t="shared" si="1"/>
        <v>4.7840000000000001E-3</v>
      </c>
      <c r="L31" s="3">
        <f t="shared" si="3"/>
        <v>1567.7257525083612</v>
      </c>
      <c r="M31" s="26">
        <f>+Tabel1[[#This Row],[Weight (kg)]]/$N$4</f>
        <v>2.8593213877239803E-3</v>
      </c>
      <c r="N31" s="27">
        <f>+Tabel1[[#This Row],[Real_volume (m3)]]/Tabel1[[#This Row],[LxWxH (m³)]]</f>
        <v>0.59768423656437719</v>
      </c>
      <c r="O31" s="24">
        <f>Tabel1[[#This Row],[Blockiness '[-']]]*100</f>
        <v>59.768423656437719</v>
      </c>
      <c r="P31" s="22">
        <f>(Tabel1[[#This Row],[Weight (kg)]]/$N$4)^(1/3)</f>
        <v>0.14193439718669768</v>
      </c>
      <c r="Q31" s="21"/>
    </row>
    <row r="32" spans="1:17" x14ac:dyDescent="0.2">
      <c r="A32" s="5">
        <v>38</v>
      </c>
      <c r="B32" s="2">
        <v>7.5</v>
      </c>
      <c r="C32" s="2">
        <v>32</v>
      </c>
      <c r="D32" s="2">
        <v>10</v>
      </c>
      <c r="E32" s="24">
        <f>+MAX(Tabel1[[#This Row],[Length (cm)]:[Width (cm)]],Tabel1[[#This Row],[Height (cm)]])/MIN(Tabel1[[#This Row],[Length (cm)]:[Width (cm)]],Tabel1[[#This Row],[Height (cm)]])</f>
        <v>3.2</v>
      </c>
      <c r="F32" s="4">
        <f t="shared" si="0"/>
        <v>3.2000000000000001E-2</v>
      </c>
      <c r="G32" s="3">
        <f t="shared" si="2"/>
        <v>234.375</v>
      </c>
      <c r="H32" s="2">
        <v>30</v>
      </c>
      <c r="I32" s="2">
        <v>19</v>
      </c>
      <c r="J32" s="2">
        <v>10</v>
      </c>
      <c r="K32" s="25">
        <f t="shared" si="1"/>
        <v>5.7000000000000002E-3</v>
      </c>
      <c r="L32" s="3">
        <f t="shared" si="3"/>
        <v>1315.7894736842104</v>
      </c>
      <c r="M32" s="26">
        <f>+Tabel1[[#This Row],[Weight (kg)]]/$N$4</f>
        <v>2.8593213877239803E-3</v>
      </c>
      <c r="N32" s="27">
        <f>+Tabel1[[#This Row],[Real_volume (m3)]]/Tabel1[[#This Row],[LxWxH (m³)]]</f>
        <v>0.50163533117964565</v>
      </c>
      <c r="O32" s="24">
        <f>Tabel1[[#This Row],[Blockiness '[-']]]*100</f>
        <v>50.163533117964562</v>
      </c>
      <c r="P32" s="22">
        <f>(Tabel1[[#This Row],[Weight (kg)]]/$N$4)^(1/3)</f>
        <v>0.14193439718669768</v>
      </c>
      <c r="Q32" s="21"/>
    </row>
    <row r="33" spans="1:24" x14ac:dyDescent="0.2">
      <c r="A33" s="5">
        <v>11</v>
      </c>
      <c r="B33" s="2">
        <v>9</v>
      </c>
      <c r="C33" s="2">
        <v>29</v>
      </c>
      <c r="D33" s="2">
        <v>13</v>
      </c>
      <c r="E33" s="24">
        <f>+MAX(Tabel1[[#This Row],[Length (cm)]:[Width (cm)]],Tabel1[[#This Row],[Height (cm)]])/MIN(Tabel1[[#This Row],[Length (cm)]:[Width (cm)]],Tabel1[[#This Row],[Height (cm)]])</f>
        <v>2.2307692307692308</v>
      </c>
      <c r="F33" s="4">
        <f t="shared" si="0"/>
        <v>3.7699999999999997E-2</v>
      </c>
      <c r="G33" s="3">
        <f t="shared" si="2"/>
        <v>238.72679045092841</v>
      </c>
      <c r="H33" s="2">
        <v>24</v>
      </c>
      <c r="I33" s="2">
        <v>23</v>
      </c>
      <c r="J33" s="2">
        <v>13</v>
      </c>
      <c r="K33" s="25">
        <f t="shared" si="1"/>
        <v>7.1760000000000001E-3</v>
      </c>
      <c r="L33" s="3">
        <f t="shared" si="3"/>
        <v>1254.180602006689</v>
      </c>
      <c r="M33" s="26">
        <f>+Tabel1[[#This Row],[Weight (kg)]]/$N$4</f>
        <v>3.4311856652687761E-3</v>
      </c>
      <c r="N33" s="27">
        <f>+Tabel1[[#This Row],[Real_volume (m3)]]/Tabel1[[#This Row],[LxWxH (m³)]]</f>
        <v>0.47814738925150169</v>
      </c>
      <c r="O33" s="24">
        <f>Tabel1[[#This Row],[Blockiness '[-']]]*100</f>
        <v>47.814738925150166</v>
      </c>
      <c r="P33" s="22">
        <f>(Tabel1[[#This Row],[Weight (kg)]]/$N$4)^(1/3)</f>
        <v>0.15082780343221255</v>
      </c>
      <c r="Q33" s="21"/>
    </row>
    <row r="34" spans="1:24" x14ac:dyDescent="0.2">
      <c r="A34" s="5">
        <v>32</v>
      </c>
      <c r="B34" s="2">
        <v>14</v>
      </c>
      <c r="C34" s="2">
        <v>30</v>
      </c>
      <c r="D34" s="2">
        <v>19</v>
      </c>
      <c r="E34" s="24">
        <f>+MAX(Tabel1[[#This Row],[Length (cm)]:[Width (cm)]],Tabel1[[#This Row],[Height (cm)]])/MIN(Tabel1[[#This Row],[Length (cm)]:[Width (cm)]],Tabel1[[#This Row],[Height (cm)]])</f>
        <v>1.5789473684210527</v>
      </c>
      <c r="F34" s="4">
        <f t="shared" si="0"/>
        <v>5.7000000000000002E-2</v>
      </c>
      <c r="G34" s="3">
        <f t="shared" si="2"/>
        <v>245.61403508771929</v>
      </c>
      <c r="H34" s="2">
        <v>28</v>
      </c>
      <c r="I34" s="2">
        <v>21</v>
      </c>
      <c r="J34" s="2">
        <v>19</v>
      </c>
      <c r="K34" s="25">
        <f t="shared" si="1"/>
        <v>1.1172000000000001E-2</v>
      </c>
      <c r="L34" s="3">
        <f t="shared" si="3"/>
        <v>1253.1328320802004</v>
      </c>
      <c r="M34" s="26">
        <f>+Tabel1[[#This Row],[Weight (kg)]]/$N$4</f>
        <v>5.33739992375143E-3</v>
      </c>
      <c r="N34" s="27">
        <f>+Tabel1[[#This Row],[Real_volume (m3)]]/Tabel1[[#This Row],[LxWxH (m³)]]</f>
        <v>0.47774793445680536</v>
      </c>
      <c r="O34" s="24">
        <f>Tabel1[[#This Row],[Blockiness '[-']]]*100</f>
        <v>47.774793445680537</v>
      </c>
      <c r="P34" s="22">
        <f>(Tabel1[[#This Row],[Weight (kg)]]/$N$4)^(1/3)</f>
        <v>0.17476048784002224</v>
      </c>
      <c r="Q34" s="21"/>
    </row>
    <row r="35" spans="1:24" x14ac:dyDescent="0.2">
      <c r="A35" s="5">
        <v>19</v>
      </c>
      <c r="B35" s="2">
        <v>14</v>
      </c>
      <c r="C35" s="2">
        <v>30</v>
      </c>
      <c r="D35" s="2">
        <v>18</v>
      </c>
      <c r="E35" s="24">
        <f>+MAX(Tabel1[[#This Row],[Length (cm)]:[Width (cm)]],Tabel1[[#This Row],[Height (cm)]])/MIN(Tabel1[[#This Row],[Length (cm)]:[Width (cm)]],Tabel1[[#This Row],[Height (cm)]])</f>
        <v>2</v>
      </c>
      <c r="F35" s="4">
        <f t="shared" si="0"/>
        <v>5.3999999999999992E-2</v>
      </c>
      <c r="G35" s="3">
        <f t="shared" si="2"/>
        <v>259.2592592592593</v>
      </c>
      <c r="H35" s="2">
        <v>30</v>
      </c>
      <c r="I35" s="2">
        <v>22</v>
      </c>
      <c r="J35" s="2">
        <v>15</v>
      </c>
      <c r="K35" s="25">
        <f t="shared" si="1"/>
        <v>9.8999999999999991E-3</v>
      </c>
      <c r="L35" s="3">
        <f t="shared" si="3"/>
        <v>1414.1414141414143</v>
      </c>
      <c r="M35" s="26">
        <f>+Tabel1[[#This Row],[Weight (kg)]]/$N$4</f>
        <v>5.33739992375143E-3</v>
      </c>
      <c r="N35" s="27">
        <f>+Tabel1[[#This Row],[Real_volume (m3)]]/Tabel1[[#This Row],[LxWxH (m³)]]</f>
        <v>0.53913130542943744</v>
      </c>
      <c r="O35" s="24">
        <f>Tabel1[[#This Row],[Blockiness '[-']]]*100</f>
        <v>53.91313054294374</v>
      </c>
      <c r="P35" s="22">
        <f>(Tabel1[[#This Row],[Weight (kg)]]/$N$4)^(1/3)</f>
        <v>0.17476048784002224</v>
      </c>
      <c r="Q35" s="21"/>
    </row>
    <row r="36" spans="1:24" x14ac:dyDescent="0.2">
      <c r="A36" s="5">
        <v>12</v>
      </c>
      <c r="B36" s="2">
        <v>27</v>
      </c>
      <c r="C36" s="2">
        <v>52</v>
      </c>
      <c r="D36" s="2">
        <v>20</v>
      </c>
      <c r="E36" s="24">
        <f>+MAX(Tabel1[[#This Row],[Length (cm)]:[Width (cm)]],Tabel1[[#This Row],[Height (cm)]])/MIN(Tabel1[[#This Row],[Length (cm)]:[Width (cm)]],Tabel1[[#This Row],[Height (cm)]])</f>
        <v>2.6</v>
      </c>
      <c r="F36" s="4">
        <f t="shared" si="0"/>
        <v>0.10400000000000001</v>
      </c>
      <c r="G36" s="3">
        <f t="shared" si="2"/>
        <v>259.61538461538458</v>
      </c>
      <c r="H36" s="2">
        <v>52</v>
      </c>
      <c r="I36" s="2">
        <v>29</v>
      </c>
      <c r="J36" s="2">
        <v>20</v>
      </c>
      <c r="K36" s="25">
        <f t="shared" si="1"/>
        <v>3.0159999999999999E-2</v>
      </c>
      <c r="L36" s="3">
        <f t="shared" si="3"/>
        <v>895.22546419098148</v>
      </c>
      <c r="M36" s="26">
        <f>+Tabel1[[#This Row],[Weight (kg)]]/$N$4</f>
        <v>1.0293556995806329E-2</v>
      </c>
      <c r="N36" s="27">
        <f>+Tabel1[[#This Row],[Real_volume (m3)]]/Tabel1[[#This Row],[LxWxH (m³)]]</f>
        <v>0.34129830887952017</v>
      </c>
      <c r="O36" s="24">
        <f>Tabel1[[#This Row],[Blockiness '[-']]]*100</f>
        <v>34.129830887952018</v>
      </c>
      <c r="P36" s="22">
        <f>(Tabel1[[#This Row],[Weight (kg)]]/$N$4)^(1/3)</f>
        <v>0.21753133469051883</v>
      </c>
      <c r="Q36" s="21"/>
    </row>
    <row r="37" spans="1:24" x14ac:dyDescent="0.2">
      <c r="A37" s="5">
        <v>13</v>
      </c>
      <c r="B37" s="2">
        <v>8.5</v>
      </c>
      <c r="C37" s="2">
        <v>25</v>
      </c>
      <c r="D37" s="2">
        <v>13</v>
      </c>
      <c r="E37" s="24">
        <f>+MAX(Tabel1[[#This Row],[Length (cm)]:[Width (cm)]],Tabel1[[#This Row],[Height (cm)]])/MIN(Tabel1[[#This Row],[Length (cm)]:[Width (cm)]],Tabel1[[#This Row],[Height (cm)]])</f>
        <v>1.9230769230769231</v>
      </c>
      <c r="F37" s="4">
        <f t="shared" si="0"/>
        <v>3.2500000000000001E-2</v>
      </c>
      <c r="G37" s="3">
        <f t="shared" si="2"/>
        <v>261.53846153846155</v>
      </c>
      <c r="H37" s="2">
        <v>20</v>
      </c>
      <c r="I37" s="2">
        <v>17</v>
      </c>
      <c r="J37" s="2">
        <v>13</v>
      </c>
      <c r="K37" s="25">
        <f t="shared" si="1"/>
        <v>4.4200000000000003E-3</v>
      </c>
      <c r="L37" s="3">
        <f t="shared" si="3"/>
        <v>1923.0769230769229</v>
      </c>
      <c r="M37" s="26">
        <f>+Tabel1[[#This Row],[Weight (kg)]]/$N$4</f>
        <v>3.2405642394205108E-3</v>
      </c>
      <c r="N37" s="27">
        <f>+Tabel1[[#This Row],[Real_volume (m3)]]/Tabel1[[#This Row],[LxWxH (m³)]]</f>
        <v>0.73315933018563584</v>
      </c>
      <c r="O37" s="24">
        <f>Tabel1[[#This Row],[Blockiness '[-']]]*100</f>
        <v>73.315933018563584</v>
      </c>
      <c r="P37" s="22">
        <f>(Tabel1[[#This Row],[Weight (kg)]]/$N$4)^(1/3)</f>
        <v>0.14798131367774109</v>
      </c>
      <c r="Q37" s="21"/>
    </row>
    <row r="38" spans="1:24" x14ac:dyDescent="0.2">
      <c r="A38" s="5">
        <v>36</v>
      </c>
      <c r="B38" s="2">
        <v>11</v>
      </c>
      <c r="C38" s="2">
        <v>35</v>
      </c>
      <c r="D38" s="2">
        <v>12</v>
      </c>
      <c r="E38" s="24">
        <f>+MAX(Tabel1[[#This Row],[Length (cm)]:[Width (cm)]],Tabel1[[#This Row],[Height (cm)]])/MIN(Tabel1[[#This Row],[Length (cm)]:[Width (cm)]],Tabel1[[#This Row],[Height (cm)]])</f>
        <v>2.9166666666666665</v>
      </c>
      <c r="F38" s="4">
        <f t="shared" si="0"/>
        <v>4.2000000000000003E-2</v>
      </c>
      <c r="G38" s="3">
        <f t="shared" si="2"/>
        <v>261.90476190476187</v>
      </c>
      <c r="H38" s="2">
        <v>27</v>
      </c>
      <c r="I38" s="2">
        <v>25</v>
      </c>
      <c r="J38" s="2">
        <v>12</v>
      </c>
      <c r="K38" s="25">
        <f t="shared" si="1"/>
        <v>8.1000000000000013E-3</v>
      </c>
      <c r="L38" s="3">
        <f t="shared" si="3"/>
        <v>1358.0246913580245</v>
      </c>
      <c r="M38" s="26">
        <f>+Tabel1[[#This Row],[Weight (kg)]]/$N$4</f>
        <v>4.1936713686618375E-3</v>
      </c>
      <c r="N38" s="27">
        <f>+Tabel1[[#This Row],[Real_volume (m3)]]/Tabel1[[#This Row],[LxWxH (m³)]]</f>
        <v>0.51773720600763418</v>
      </c>
      <c r="O38" s="24">
        <f>Tabel1[[#This Row],[Blockiness '[-']]]*100</f>
        <v>51.773720600763419</v>
      </c>
      <c r="P38" s="22">
        <f>(Tabel1[[#This Row],[Weight (kg)]]/$N$4)^(1/3)</f>
        <v>0.16126178580889469</v>
      </c>
      <c r="Q38" s="21"/>
    </row>
    <row r="39" spans="1:24" x14ac:dyDescent="0.2">
      <c r="A39" s="5">
        <v>28</v>
      </c>
      <c r="B39" s="2">
        <v>9</v>
      </c>
      <c r="C39" s="2">
        <v>24</v>
      </c>
      <c r="D39" s="2">
        <v>14</v>
      </c>
      <c r="E39" s="24">
        <f>+MAX(Tabel1[[#This Row],[Length (cm)]:[Width (cm)]],Tabel1[[#This Row],[Height (cm)]])/MIN(Tabel1[[#This Row],[Length (cm)]:[Width (cm)]],Tabel1[[#This Row],[Height (cm)]])</f>
        <v>1.7142857142857142</v>
      </c>
      <c r="F39" s="4">
        <f t="shared" si="0"/>
        <v>3.3600000000000005E-2</v>
      </c>
      <c r="G39" s="3">
        <f t="shared" si="2"/>
        <v>267.85714285714283</v>
      </c>
      <c r="H39" s="2">
        <v>23</v>
      </c>
      <c r="I39" s="2">
        <v>18</v>
      </c>
      <c r="J39" s="2">
        <v>14</v>
      </c>
      <c r="K39" s="25">
        <f t="shared" si="1"/>
        <v>5.7960000000000008E-3</v>
      </c>
      <c r="L39" s="3">
        <f t="shared" si="3"/>
        <v>1552.7950310559004</v>
      </c>
      <c r="M39" s="26">
        <f>+Tabel1[[#This Row],[Weight (kg)]]/$N$4</f>
        <v>3.4311856652687761E-3</v>
      </c>
      <c r="N39" s="27">
        <f>+Tabel1[[#This Row],[Real_volume (m3)]]/Tabel1[[#This Row],[LxWxH (m³)]]</f>
        <v>0.59199200573995436</v>
      </c>
      <c r="O39" s="24">
        <f>Tabel1[[#This Row],[Blockiness '[-']]]*100</f>
        <v>59.199200573995434</v>
      </c>
      <c r="P39" s="22">
        <f>(Tabel1[[#This Row],[Weight (kg)]]/$N$4)^(1/3)</f>
        <v>0.15082780343221255</v>
      </c>
      <c r="Q39" s="21"/>
    </row>
    <row r="40" spans="1:24" x14ac:dyDescent="0.2">
      <c r="A40" s="5">
        <v>20</v>
      </c>
      <c r="B40" s="2">
        <v>7</v>
      </c>
      <c r="C40" s="2">
        <v>26</v>
      </c>
      <c r="D40" s="2">
        <v>10</v>
      </c>
      <c r="E40" s="24">
        <f>+MAX(Tabel1[[#This Row],[Length (cm)]:[Width (cm)]],Tabel1[[#This Row],[Height (cm)]])/MIN(Tabel1[[#This Row],[Length (cm)]:[Width (cm)]],Tabel1[[#This Row],[Height (cm)]])</f>
        <v>2.6</v>
      </c>
      <c r="F40" s="4">
        <f t="shared" si="0"/>
        <v>2.6000000000000002E-2</v>
      </c>
      <c r="G40" s="3">
        <f t="shared" si="2"/>
        <v>269.23076923076923</v>
      </c>
      <c r="H40" s="2">
        <v>26</v>
      </c>
      <c r="I40" s="2">
        <v>13</v>
      </c>
      <c r="J40" s="2">
        <v>10</v>
      </c>
      <c r="K40" s="25">
        <f t="shared" si="1"/>
        <v>3.3799999999999998E-3</v>
      </c>
      <c r="L40" s="3">
        <f t="shared" si="3"/>
        <v>2071.0059171597636</v>
      </c>
      <c r="M40" s="26">
        <f>+Tabel1[[#This Row],[Weight (kg)]]/$N$4</f>
        <v>2.668699961875715E-3</v>
      </c>
      <c r="N40" s="27">
        <f>+Tabel1[[#This Row],[Real_volume (m3)]]/Tabel1[[#This Row],[LxWxH (m³)]]</f>
        <v>0.78955620173837726</v>
      </c>
      <c r="O40" s="24">
        <f>Tabel1[[#This Row],[Blockiness '[-']]]*100</f>
        <v>78.95562017383773</v>
      </c>
      <c r="P40" s="22">
        <f>(Tabel1[[#This Row],[Weight (kg)]]/$N$4)^(1/3)</f>
        <v>0.13870749111986352</v>
      </c>
      <c r="Q40" s="21"/>
    </row>
    <row r="41" spans="1:24" x14ac:dyDescent="0.2">
      <c r="A41" s="5">
        <v>3</v>
      </c>
      <c r="B41" s="2">
        <v>13</v>
      </c>
      <c r="C41" s="2">
        <v>32</v>
      </c>
      <c r="D41" s="2">
        <v>14</v>
      </c>
      <c r="E41" s="24">
        <f>+MAX(Tabel1[[#This Row],[Length (cm)]:[Width (cm)]],Tabel1[[#This Row],[Height (cm)]])/MIN(Tabel1[[#This Row],[Length (cm)]:[Width (cm)]],Tabel1[[#This Row],[Height (cm)]])</f>
        <v>2.2857142857142856</v>
      </c>
      <c r="F41" s="4">
        <f t="shared" si="0"/>
        <v>4.4800000000000006E-2</v>
      </c>
      <c r="G41" s="3">
        <f t="shared" si="2"/>
        <v>290.17857142857139</v>
      </c>
      <c r="H41" s="2">
        <v>28</v>
      </c>
      <c r="I41" s="2">
        <v>20</v>
      </c>
      <c r="J41" s="2">
        <v>14</v>
      </c>
      <c r="K41" s="25">
        <f t="shared" si="1"/>
        <v>7.8400000000000015E-3</v>
      </c>
      <c r="L41" s="3">
        <f t="shared" si="3"/>
        <v>1658.1632653061222</v>
      </c>
      <c r="M41" s="26">
        <f>+Tabel1[[#This Row],[Weight (kg)]]/$N$4</f>
        <v>4.9561570720548986E-3</v>
      </c>
      <c r="N41" s="27">
        <f>+Tabel1[[#This Row],[Real_volume (m3)]]/Tabel1[[#This Row],[LxWxH (m³)]]</f>
        <v>0.63216289184373697</v>
      </c>
      <c r="O41" s="24">
        <f>Tabel1[[#This Row],[Blockiness '[-']]]*100</f>
        <v>63.2162891843737</v>
      </c>
      <c r="P41" s="22">
        <f>(Tabel1[[#This Row],[Weight (kg)]]/$N$4)^(1/3)</f>
        <v>0.17049632430800354</v>
      </c>
      <c r="Q41" s="21"/>
    </row>
    <row r="42" spans="1:24" x14ac:dyDescent="0.2">
      <c r="A42" s="5">
        <v>35</v>
      </c>
      <c r="B42" s="2">
        <v>22</v>
      </c>
      <c r="C42" s="2">
        <v>34</v>
      </c>
      <c r="D42" s="2">
        <v>22</v>
      </c>
      <c r="E42" s="24">
        <f>+MAX(Tabel1[[#This Row],[Length (cm)]:[Width (cm)]],Tabel1[[#This Row],[Height (cm)]])/MIN(Tabel1[[#This Row],[Length (cm)]:[Width (cm)]],Tabel1[[#This Row],[Height (cm)]])</f>
        <v>1.5454545454545454</v>
      </c>
      <c r="F42" s="4">
        <f t="shared" si="0"/>
        <v>7.4800000000000005E-2</v>
      </c>
      <c r="G42" s="3">
        <f t="shared" si="2"/>
        <v>294.11764705882354</v>
      </c>
      <c r="H42" s="2">
        <v>29</v>
      </c>
      <c r="I42" s="2">
        <v>24</v>
      </c>
      <c r="J42" s="2">
        <v>22</v>
      </c>
      <c r="K42" s="25">
        <f t="shared" si="1"/>
        <v>1.5311999999999999E-2</v>
      </c>
      <c r="L42" s="3">
        <f t="shared" si="3"/>
        <v>1436.7816091954023</v>
      </c>
      <c r="M42" s="26">
        <f>+Tabel1[[#This Row],[Weight (kg)]]/$N$4</f>
        <v>8.3873427373236751E-3</v>
      </c>
      <c r="N42" s="27">
        <f>+Tabel1[[#This Row],[Real_volume (m3)]]/Tabel1[[#This Row],[LxWxH (m³)]]</f>
        <v>0.54776271795478548</v>
      </c>
      <c r="O42" s="24">
        <f>Tabel1[[#This Row],[Blockiness '[-']]]*100</f>
        <v>54.77627179547855</v>
      </c>
      <c r="P42" s="22">
        <f>(Tabel1[[#This Row],[Weight (kg)]]/$N$4)^(1/3)</f>
        <v>0.20317711848426476</v>
      </c>
      <c r="Q42" s="21"/>
    </row>
    <row r="43" spans="1:24" x14ac:dyDescent="0.2">
      <c r="A43" s="5">
        <v>39</v>
      </c>
      <c r="B43" s="2">
        <v>8</v>
      </c>
      <c r="C43" s="2">
        <v>27</v>
      </c>
      <c r="D43" s="2">
        <v>10</v>
      </c>
      <c r="E43" s="24">
        <f>+MAX(Tabel1[[#This Row],[Length (cm)]:[Width (cm)]],Tabel1[[#This Row],[Height (cm)]])/MIN(Tabel1[[#This Row],[Length (cm)]:[Width (cm)]],Tabel1[[#This Row],[Height (cm)]])</f>
        <v>2.7</v>
      </c>
      <c r="F43" s="4">
        <f t="shared" si="0"/>
        <v>2.7000000000000003E-2</v>
      </c>
      <c r="G43" s="3">
        <f t="shared" si="2"/>
        <v>296.29629629629625</v>
      </c>
      <c r="H43" s="2">
        <v>20</v>
      </c>
      <c r="I43" s="2">
        <v>18</v>
      </c>
      <c r="J43" s="2">
        <v>10</v>
      </c>
      <c r="K43" s="25">
        <f t="shared" si="1"/>
        <v>3.6000000000000003E-3</v>
      </c>
      <c r="L43" s="3">
        <f t="shared" si="3"/>
        <v>2222.2222222222222</v>
      </c>
      <c r="M43" s="26">
        <f>+Tabel1[[#This Row],[Weight (kg)]]/$N$4</f>
        <v>3.0499428135722455E-3</v>
      </c>
      <c r="N43" s="27">
        <f>+Tabel1[[#This Row],[Real_volume (m3)]]/Tabel1[[#This Row],[LxWxH (m³)]]</f>
        <v>0.84720633710340143</v>
      </c>
      <c r="O43" s="24">
        <f>Tabel1[[#This Row],[Blockiness '[-']]]*100</f>
        <v>84.720633710340138</v>
      </c>
      <c r="P43" s="22">
        <f>(Tabel1[[#This Row],[Weight (kg)]]/$N$4)^(1/3)</f>
        <v>0.14502088979367919</v>
      </c>
      <c r="Q43" s="21"/>
    </row>
    <row r="44" spans="1:24" x14ac:dyDescent="0.2">
      <c r="A44" s="5">
        <v>34</v>
      </c>
      <c r="B44" s="2">
        <v>21</v>
      </c>
      <c r="C44" s="2">
        <v>37</v>
      </c>
      <c r="D44" s="2">
        <v>19</v>
      </c>
      <c r="E44" s="24">
        <f>+MAX(Tabel1[[#This Row],[Length (cm)]:[Width (cm)]],Tabel1[[#This Row],[Height (cm)]])/MIN(Tabel1[[#This Row],[Length (cm)]:[Width (cm)]],Tabel1[[#This Row],[Height (cm)]])</f>
        <v>1.9473684210526316</v>
      </c>
      <c r="F44" s="4">
        <f t="shared" si="0"/>
        <v>7.0300000000000001E-2</v>
      </c>
      <c r="G44" s="3">
        <f t="shared" si="2"/>
        <v>298.71977240398292</v>
      </c>
      <c r="H44" s="2">
        <v>37</v>
      </c>
      <c r="I44" s="2">
        <v>24</v>
      </c>
      <c r="J44" s="2">
        <v>19</v>
      </c>
      <c r="K44" s="25">
        <f t="shared" si="1"/>
        <v>1.6871999999999998E-2</v>
      </c>
      <c r="L44" s="3">
        <f t="shared" si="3"/>
        <v>1244.665718349929</v>
      </c>
      <c r="M44" s="26">
        <f>+Tabel1[[#This Row],[Weight (kg)]]/$N$4</f>
        <v>8.0060998856271437E-3</v>
      </c>
      <c r="N44" s="27">
        <f>+Tabel1[[#This Row],[Real_volume (m3)]]/Tabel1[[#This Row],[LxWxH (m³)]]</f>
        <v>0.47451990787263776</v>
      </c>
      <c r="O44" s="24">
        <f>Tabel1[[#This Row],[Blockiness '[-']]]*100</f>
        <v>47.451990787263775</v>
      </c>
      <c r="P44" s="22">
        <f>(Tabel1[[#This Row],[Weight (kg)]]/$N$4)^(1/3)</f>
        <v>0.20005081946604183</v>
      </c>
      <c r="Q44" s="21"/>
    </row>
    <row r="45" spans="1:24" x14ac:dyDescent="0.2">
      <c r="A45" s="5">
        <v>16</v>
      </c>
      <c r="B45" s="2">
        <v>14</v>
      </c>
      <c r="C45" s="2">
        <v>42</v>
      </c>
      <c r="D45" s="2">
        <v>10</v>
      </c>
      <c r="E45" s="24">
        <f>+MAX(Tabel1[[#This Row],[Length (cm)]:[Width (cm)]],Tabel1[[#This Row],[Height (cm)]])/MIN(Tabel1[[#This Row],[Length (cm)]:[Width (cm)]],Tabel1[[#This Row],[Height (cm)]])</f>
        <v>4.2</v>
      </c>
      <c r="F45" s="4">
        <f t="shared" si="0"/>
        <v>4.2000000000000003E-2</v>
      </c>
      <c r="G45" s="3">
        <f t="shared" si="2"/>
        <v>333.33333333333331</v>
      </c>
      <c r="H45" s="2">
        <v>42</v>
      </c>
      <c r="I45" s="2">
        <v>19</v>
      </c>
      <c r="J45" s="2">
        <v>10</v>
      </c>
      <c r="K45" s="25">
        <f t="shared" si="1"/>
        <v>7.9799999999999992E-3</v>
      </c>
      <c r="L45" s="3">
        <f t="shared" si="3"/>
        <v>1754.3859649122808</v>
      </c>
      <c r="M45" s="26">
        <f>+Tabel1[[#This Row],[Weight (kg)]]/$N$4</f>
        <v>5.33739992375143E-3</v>
      </c>
      <c r="N45" s="27">
        <f>+Tabel1[[#This Row],[Real_volume (m3)]]/Tabel1[[#This Row],[LxWxH (m³)]]</f>
        <v>0.66884710823952764</v>
      </c>
      <c r="O45" s="24">
        <f>Tabel1[[#This Row],[Blockiness '[-']]]*100</f>
        <v>66.884710823952759</v>
      </c>
      <c r="P45" s="22">
        <f>(Tabel1[[#This Row],[Weight (kg)]]/$N$4)^(1/3)</f>
        <v>0.17476048784002224</v>
      </c>
      <c r="Q45" s="21"/>
    </row>
    <row r="46" spans="1:24" x14ac:dyDescent="0.2">
      <c r="A46" s="5">
        <v>46</v>
      </c>
      <c r="B46" s="2">
        <v>10</v>
      </c>
      <c r="C46" s="2">
        <v>21</v>
      </c>
      <c r="D46" s="2">
        <v>13</v>
      </c>
      <c r="E46" s="24">
        <f>+MAX(Tabel1[[#This Row],[Length (cm)]:[Width (cm)]],Tabel1[[#This Row],[Height (cm)]])/MIN(Tabel1[[#This Row],[Length (cm)]:[Width (cm)]],Tabel1[[#This Row],[Height (cm)]])</f>
        <v>1.6153846153846154</v>
      </c>
      <c r="F46" s="4">
        <f t="shared" si="0"/>
        <v>2.7300000000000001E-2</v>
      </c>
      <c r="G46" s="3">
        <f t="shared" si="2"/>
        <v>366.30036630036631</v>
      </c>
      <c r="H46" s="2">
        <v>28</v>
      </c>
      <c r="I46" s="2">
        <v>20</v>
      </c>
      <c r="J46" s="2">
        <v>13</v>
      </c>
      <c r="K46" s="25">
        <f t="shared" si="1"/>
        <v>7.2800000000000009E-3</v>
      </c>
      <c r="L46" s="3">
        <f t="shared" si="3"/>
        <v>1373.6263736263734</v>
      </c>
      <c r="M46" s="26">
        <f>+Tabel1[[#This Row],[Weight (kg)]]/$N$4</f>
        <v>3.812428516965307E-3</v>
      </c>
      <c r="N46" s="27">
        <f>+Tabel1[[#This Row],[Real_volume (m3)]]/Tabel1[[#This Row],[LxWxH (m³)]]</f>
        <v>0.52368523584688276</v>
      </c>
      <c r="O46" s="24">
        <f>Tabel1[[#This Row],[Blockiness '[-']]]*100</f>
        <v>52.368523584688276</v>
      </c>
      <c r="P46" s="22">
        <f>(Tabel1[[#This Row],[Weight (kg)]]/$N$4)^(1/3)</f>
        <v>0.1562190178753966</v>
      </c>
      <c r="Q46" s="21"/>
    </row>
    <row r="47" spans="1:24" x14ac:dyDescent="0.2">
      <c r="A47" s="5">
        <v>45</v>
      </c>
      <c r="B47" s="2">
        <v>57</v>
      </c>
      <c r="C47" s="2">
        <v>60</v>
      </c>
      <c r="D47" s="2">
        <v>25</v>
      </c>
      <c r="E47" s="24">
        <f>+MAX(Tabel1[[#This Row],[Length (cm)]:[Width (cm)]],Tabel1[[#This Row],[Height (cm)]])/MIN(Tabel1[[#This Row],[Length (cm)]:[Width (cm)]],Tabel1[[#This Row],[Height (cm)]])</f>
        <v>2.4</v>
      </c>
      <c r="F47" s="4">
        <f t="shared" si="0"/>
        <v>0.15</v>
      </c>
      <c r="G47" s="3">
        <f t="shared" si="2"/>
        <v>380</v>
      </c>
      <c r="H47" s="2">
        <v>55</v>
      </c>
      <c r="I47" s="2">
        <v>33</v>
      </c>
      <c r="J47" s="2">
        <v>25</v>
      </c>
      <c r="K47" s="25">
        <f t="shared" si="1"/>
        <v>4.5375000000000006E-2</v>
      </c>
      <c r="L47" s="3">
        <f t="shared" si="3"/>
        <v>1256.1983471074379</v>
      </c>
      <c r="M47" s="26">
        <f>+Tabel1[[#This Row],[Weight (kg)]]/$N$4</f>
        <v>2.173084254670225E-2</v>
      </c>
      <c r="N47" s="27">
        <f>+Tabel1[[#This Row],[Real_volume (m3)]]/Tabel1[[#This Row],[LxWxH (m³)]]</f>
        <v>0.47891664014770791</v>
      </c>
      <c r="O47" s="24">
        <f>Tabel1[[#This Row],[Blockiness '[-']]]*100</f>
        <v>47.891664014770789</v>
      </c>
      <c r="P47" s="22">
        <f>(Tabel1[[#This Row],[Weight (kg)]]/$N$4)^(1/3)</f>
        <v>0.27905652921487167</v>
      </c>
      <c r="Q47" s="21"/>
    </row>
    <row r="48" spans="1:24" x14ac:dyDescent="0.2">
      <c r="A48" s="5">
        <v>15</v>
      </c>
      <c r="B48" s="2">
        <v>59</v>
      </c>
      <c r="C48" s="2">
        <v>55</v>
      </c>
      <c r="D48" s="2">
        <v>27</v>
      </c>
      <c r="E48" s="24">
        <f>+MAX(Tabel1[[#This Row],[Length (cm)]:[Width (cm)]],Tabel1[[#This Row],[Height (cm)]])/MIN(Tabel1[[#This Row],[Length (cm)]:[Width (cm)]],Tabel1[[#This Row],[Height (cm)]])</f>
        <v>2.0370370370370372</v>
      </c>
      <c r="F48" s="4">
        <f t="shared" si="0"/>
        <v>0.14850000000000002</v>
      </c>
      <c r="G48" s="3">
        <f t="shared" si="2"/>
        <v>397.30639730639723</v>
      </c>
      <c r="H48" s="2">
        <v>40</v>
      </c>
      <c r="I48" s="2">
        <v>39</v>
      </c>
      <c r="J48" s="2">
        <v>27</v>
      </c>
      <c r="K48" s="25">
        <f t="shared" si="1"/>
        <v>4.2120000000000005E-2</v>
      </c>
      <c r="L48" s="3">
        <f t="shared" si="3"/>
        <v>1400.7597340930672</v>
      </c>
      <c r="M48" s="26">
        <f>+Tabel1[[#This Row],[Weight (kg)]]/$N$4</f>
        <v>2.2493328250095312E-2</v>
      </c>
      <c r="N48" s="27">
        <f>+Tabel1[[#This Row],[Real_volume (m3)]]/Tabel1[[#This Row],[LxWxH (m³)]]</f>
        <v>0.53402963556731509</v>
      </c>
      <c r="O48" s="24">
        <f>Tabel1[[#This Row],[Blockiness '[-']]]*100</f>
        <v>53.402963556731507</v>
      </c>
      <c r="P48" s="22">
        <f>(Tabel1[[#This Row],[Weight (kg)]]/$N$4)^(1/3)</f>
        <v>0.2822829020967722</v>
      </c>
      <c r="Q48" s="21"/>
      <c r="X48" s="1"/>
    </row>
    <row r="49" spans="1:24" x14ac:dyDescent="0.2">
      <c r="A49" s="5">
        <v>37</v>
      </c>
      <c r="B49" s="2">
        <v>29</v>
      </c>
      <c r="C49" s="2">
        <v>48</v>
      </c>
      <c r="D49" s="2">
        <v>15</v>
      </c>
      <c r="E49" s="24">
        <f>+MAX(Tabel1[[#This Row],[Length (cm)]:[Width (cm)]],Tabel1[[#This Row],[Height (cm)]])/MIN(Tabel1[[#This Row],[Length (cm)]:[Width (cm)]],Tabel1[[#This Row],[Height (cm)]])</f>
        <v>3.2</v>
      </c>
      <c r="F49" s="4">
        <f t="shared" si="0"/>
        <v>7.1999999999999995E-2</v>
      </c>
      <c r="G49" s="3">
        <f t="shared" si="2"/>
        <v>402.77777777777783</v>
      </c>
      <c r="H49" s="2">
        <v>44</v>
      </c>
      <c r="I49" s="2">
        <v>38</v>
      </c>
      <c r="J49" s="2">
        <v>15</v>
      </c>
      <c r="K49" s="25">
        <f t="shared" si="1"/>
        <v>2.5080000000000002E-2</v>
      </c>
      <c r="L49" s="3">
        <f t="shared" si="3"/>
        <v>1156.2998405103667</v>
      </c>
      <c r="M49" s="26">
        <f>+Tabel1[[#This Row],[Weight (kg)]]/$N$4</f>
        <v>1.105604269919939E-2</v>
      </c>
      <c r="N49" s="27">
        <f>+Tabel1[[#This Row],[Real_volume (m3)]]/Tabel1[[#This Row],[LxWxH (m³)]]</f>
        <v>0.44083104861241584</v>
      </c>
      <c r="O49" s="24">
        <f>Tabel1[[#This Row],[Blockiness '[-']]]*100</f>
        <v>44.083104861241587</v>
      </c>
      <c r="P49" s="22">
        <f>(Tabel1[[#This Row],[Weight (kg)]]/$N$4)^(1/3)</f>
        <v>0.22277505989452684</v>
      </c>
      <c r="Q49" s="21"/>
      <c r="X49" s="1"/>
    </row>
    <row r="50" spans="1:24" x14ac:dyDescent="0.2">
      <c r="A50" s="5">
        <v>5</v>
      </c>
      <c r="B50" s="2">
        <v>36</v>
      </c>
      <c r="C50" s="2">
        <v>47</v>
      </c>
      <c r="D50" s="2">
        <v>19</v>
      </c>
      <c r="E50" s="24">
        <f>+MAX(Tabel1[[#This Row],[Length (cm)]:[Width (cm)]],Tabel1[[#This Row],[Height (cm)]])/MIN(Tabel1[[#This Row],[Length (cm)]:[Width (cm)]],Tabel1[[#This Row],[Height (cm)]])</f>
        <v>2.4736842105263159</v>
      </c>
      <c r="F50" s="4">
        <f t="shared" si="0"/>
        <v>8.929999999999999E-2</v>
      </c>
      <c r="G50" s="3">
        <f t="shared" si="2"/>
        <v>403.13549832026882</v>
      </c>
      <c r="H50" s="2">
        <v>40</v>
      </c>
      <c r="I50" s="2">
        <v>39</v>
      </c>
      <c r="J50" s="2">
        <v>19</v>
      </c>
      <c r="K50" s="25">
        <f t="shared" si="1"/>
        <v>2.9640000000000003E-2</v>
      </c>
      <c r="L50" s="3">
        <f t="shared" si="3"/>
        <v>1214.5748987854249</v>
      </c>
      <c r="M50" s="26">
        <f>+Tabel1[[#This Row],[Weight (kg)]]/$N$4</f>
        <v>1.3724742661075104E-2</v>
      </c>
      <c r="N50" s="27">
        <f>+Tabel1[[#This Row],[Real_volume (m3)]]/Tabel1[[#This Row],[LxWxH (m³)]]</f>
        <v>0.46304799801198054</v>
      </c>
      <c r="O50" s="24">
        <f>Tabel1[[#This Row],[Blockiness '[-']]]*100</f>
        <v>46.304799801198051</v>
      </c>
      <c r="P50" s="22">
        <f>(Tabel1[[#This Row],[Weight (kg)]]/$N$4)^(1/3)</f>
        <v>0.23942421383434706</v>
      </c>
      <c r="Q50" s="21"/>
      <c r="X50" s="1"/>
    </row>
    <row r="51" spans="1:24" x14ac:dyDescent="0.2">
      <c r="A51" s="5">
        <v>17</v>
      </c>
      <c r="B51" s="2">
        <v>13</v>
      </c>
      <c r="C51" s="2">
        <v>23</v>
      </c>
      <c r="D51" s="2">
        <v>14</v>
      </c>
      <c r="E51" s="24">
        <f>+MAX(Tabel1[[#This Row],[Length (cm)]:[Width (cm)]],Tabel1[[#This Row],[Height (cm)]])/MIN(Tabel1[[#This Row],[Length (cm)]:[Width (cm)]],Tabel1[[#This Row],[Height (cm)]])</f>
        <v>1.6428571428571428</v>
      </c>
      <c r="F51" s="4">
        <f t="shared" si="0"/>
        <v>3.2199999999999999E-2</v>
      </c>
      <c r="G51" s="3">
        <f t="shared" si="2"/>
        <v>403.72670807453414</v>
      </c>
      <c r="H51" s="2">
        <v>23</v>
      </c>
      <c r="I51" s="2">
        <v>19</v>
      </c>
      <c r="J51" s="2">
        <v>14</v>
      </c>
      <c r="K51" s="25">
        <f t="shared" si="1"/>
        <v>6.1180000000000002E-3</v>
      </c>
      <c r="L51" s="3">
        <f t="shared" si="3"/>
        <v>2124.8774109186006</v>
      </c>
      <c r="M51" s="26">
        <f>+Tabel1[[#This Row],[Weight (kg)]]/$N$4</f>
        <v>4.9561570720548986E-3</v>
      </c>
      <c r="N51" s="27">
        <f>+Tabel1[[#This Row],[Real_volume (m3)]]/Tabel1[[#This Row],[LxWxH (m³)]]</f>
        <v>0.81009432364414813</v>
      </c>
      <c r="O51" s="24">
        <f>Tabel1[[#This Row],[Blockiness '[-']]]*100</f>
        <v>81.009432364414806</v>
      </c>
      <c r="P51" s="22">
        <f>(Tabel1[[#This Row],[Weight (kg)]]/$N$4)^(1/3)</f>
        <v>0.17049632430800354</v>
      </c>
      <c r="Q51" s="21"/>
      <c r="X51" s="1"/>
    </row>
    <row r="52" spans="1:24" x14ac:dyDescent="0.2">
      <c r="A52" s="5">
        <v>27</v>
      </c>
      <c r="B52" s="2">
        <v>23</v>
      </c>
      <c r="C52" s="2">
        <v>33</v>
      </c>
      <c r="D52" s="2">
        <v>15</v>
      </c>
      <c r="E52" s="24">
        <f>+MAX(Tabel1[[#This Row],[Length (cm)]:[Width (cm)]],Tabel1[[#This Row],[Height (cm)]])/MIN(Tabel1[[#This Row],[Length (cm)]:[Width (cm)]],Tabel1[[#This Row],[Height (cm)]])</f>
        <v>2.2000000000000002</v>
      </c>
      <c r="F52" s="4">
        <f t="shared" si="0"/>
        <v>4.9500000000000002E-2</v>
      </c>
      <c r="G52" s="3">
        <f t="shared" si="2"/>
        <v>464.64646464646461</v>
      </c>
      <c r="H52" s="2">
        <v>33</v>
      </c>
      <c r="I52" s="2">
        <v>24</v>
      </c>
      <c r="J52" s="2">
        <v>15</v>
      </c>
      <c r="K52" s="25">
        <f t="shared" si="1"/>
        <v>1.188E-2</v>
      </c>
      <c r="L52" s="3">
        <f t="shared" si="3"/>
        <v>1936.026936026936</v>
      </c>
      <c r="M52" s="26">
        <f>+Tabel1[[#This Row],[Weight (kg)]]/$N$4</f>
        <v>8.7685855890202065E-3</v>
      </c>
      <c r="N52" s="27">
        <f>+Tabel1[[#This Row],[Real_volume (m3)]]/Tabel1[[#This Row],[LxWxH (m³)]]</f>
        <v>0.73809643005220593</v>
      </c>
      <c r="O52" s="24">
        <f>Tabel1[[#This Row],[Blockiness '[-']]]*100</f>
        <v>73.809643005220593</v>
      </c>
      <c r="P52" s="22">
        <f>(Tabel1[[#This Row],[Weight (kg)]]/$N$4)^(1/3)</f>
        <v>0.20621005993646863</v>
      </c>
      <c r="Q52" s="21"/>
    </row>
    <row r="53" spans="1:24" x14ac:dyDescent="0.2">
      <c r="F53" s="4"/>
      <c r="L53" s="3"/>
    </row>
    <row r="55" spans="1:24" x14ac:dyDescent="0.2">
      <c r="B55" s="30" t="s">
        <v>13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1:24" x14ac:dyDescent="0.2">
      <c r="A56" s="10">
        <v>43</v>
      </c>
      <c r="B56" s="11">
        <v>21</v>
      </c>
      <c r="C56" s="11">
        <v>32</v>
      </c>
      <c r="D56" s="11">
        <v>8</v>
      </c>
      <c r="E56" s="11"/>
      <c r="F56" s="12">
        <v>2.5999999999999999E-2</v>
      </c>
      <c r="G56" s="13">
        <v>820</v>
      </c>
      <c r="H56" s="11">
        <v>30</v>
      </c>
      <c r="I56" s="11">
        <v>19</v>
      </c>
      <c r="J56" s="11">
        <v>8</v>
      </c>
      <c r="K56" s="11">
        <v>4.5999999999999999E-3</v>
      </c>
      <c r="L56" s="14">
        <v>4605</v>
      </c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</row>
    <row r="57" spans="1:24" x14ac:dyDescent="0.2">
      <c r="A57" s="16">
        <v>44</v>
      </c>
      <c r="B57" s="17">
        <v>3</v>
      </c>
      <c r="C57" s="17">
        <v>15</v>
      </c>
      <c r="D57" s="17">
        <v>5</v>
      </c>
      <c r="E57" s="17"/>
      <c r="F57" s="18">
        <v>8.0000000000000002E-3</v>
      </c>
      <c r="G57" s="19">
        <v>400</v>
      </c>
      <c r="H57" s="17">
        <v>13</v>
      </c>
      <c r="I57" s="17">
        <v>10</v>
      </c>
      <c r="J57" s="17">
        <v>5</v>
      </c>
      <c r="K57" s="17">
        <v>6.9999999999999999E-4</v>
      </c>
      <c r="L57" s="20">
        <v>4615</v>
      </c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</row>
  </sheetData>
  <sortState ref="A1:K66">
    <sortCondition ref="A22"/>
  </sortState>
  <mergeCells count="1">
    <mergeCell ref="B55:L55"/>
  </mergeCell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125" workbookViewId="0">
      <selection activeCell="J8" sqref="J8"/>
    </sheetView>
  </sheetViews>
  <sheetFormatPr baseColWidth="10" defaultColWidth="9" defaultRowHeight="15" x14ac:dyDescent="0.2"/>
  <cols>
    <col min="1" max="1" width="15.5" style="5" customWidth="1"/>
    <col min="2" max="2" width="8.6640625" style="2" customWidth="1"/>
    <col min="3" max="3" width="8.1640625" style="2" customWidth="1"/>
    <col min="4" max="4" width="6.83203125" style="2" customWidth="1"/>
    <col min="5" max="5" width="8.6640625" style="2" customWidth="1"/>
    <col min="6" max="6" width="15.6640625" style="3" customWidth="1"/>
    <col min="7" max="7" width="10.83203125" customWidth="1"/>
  </cols>
  <sheetData>
    <row r="1" spans="1:12" s="21" customFormat="1" x14ac:dyDescent="0.2">
      <c r="A1" s="5"/>
      <c r="B1" s="22"/>
      <c r="C1" s="22"/>
      <c r="D1" s="22"/>
      <c r="E1" s="22"/>
      <c r="F1" s="22"/>
      <c r="G1" s="3"/>
      <c r="H1" s="22"/>
      <c r="I1" s="22"/>
      <c r="J1" s="22"/>
      <c r="K1" s="22"/>
      <c r="L1" s="4"/>
    </row>
    <row r="2" spans="1:12" s="21" customFormat="1" ht="19" x14ac:dyDescent="0.25">
      <c r="A2" s="29" t="s">
        <v>20</v>
      </c>
      <c r="B2" s="22"/>
      <c r="C2" s="22"/>
      <c r="D2" s="22"/>
      <c r="E2" s="22"/>
      <c r="F2" s="22"/>
      <c r="G2" s="3"/>
      <c r="H2" s="22"/>
      <c r="I2" s="22"/>
      <c r="J2" s="22"/>
      <c r="K2" s="22"/>
      <c r="L2" s="4"/>
    </row>
    <row r="3" spans="1:12" s="21" customFormat="1" x14ac:dyDescent="0.2">
      <c r="A3" s="5"/>
      <c r="B3" s="22"/>
      <c r="C3" s="22"/>
      <c r="D3" s="22"/>
      <c r="E3" s="22"/>
      <c r="F3" s="22"/>
      <c r="G3" s="3"/>
      <c r="H3" s="22"/>
      <c r="I3" s="22"/>
      <c r="J3" s="22"/>
      <c r="K3" s="22"/>
      <c r="L3" s="4"/>
    </row>
    <row r="4" spans="1:12" x14ac:dyDescent="0.2">
      <c r="A4" s="5" t="s">
        <v>11</v>
      </c>
    </row>
    <row r="5" spans="1:12" ht="30" x14ac:dyDescent="0.2">
      <c r="A5" s="6" t="s">
        <v>1</v>
      </c>
      <c r="B5" s="7" t="s">
        <v>2</v>
      </c>
      <c r="C5" s="7" t="s">
        <v>0</v>
      </c>
      <c r="D5" s="7" t="s">
        <v>3</v>
      </c>
      <c r="E5" s="7" t="s">
        <v>6</v>
      </c>
      <c r="F5" s="8" t="s">
        <v>7</v>
      </c>
      <c r="G5" s="7" t="s">
        <v>12</v>
      </c>
    </row>
    <row r="6" spans="1:12" x14ac:dyDescent="0.2">
      <c r="A6" s="5">
        <v>10</v>
      </c>
      <c r="B6" s="2">
        <v>0.9</v>
      </c>
      <c r="C6" s="2">
        <v>18</v>
      </c>
      <c r="D6" s="2">
        <v>7</v>
      </c>
      <c r="E6" s="4">
        <f t="shared" ref="E6:E25" si="0">(D6/100*C6/100)</f>
        <v>1.2600000000000002E-2</v>
      </c>
      <c r="F6" s="3">
        <f>B6/E6</f>
        <v>71.428571428571416</v>
      </c>
      <c r="G6" s="27">
        <f>Tabel13[[#This Row],[Length (cm)]]/Tabel13[[#This Row],[Width (cm)]]</f>
        <v>2.5714285714285716</v>
      </c>
    </row>
    <row r="7" spans="1:12" x14ac:dyDescent="0.2">
      <c r="A7" s="5">
        <v>8</v>
      </c>
      <c r="B7" s="2">
        <v>1.1000000000000001</v>
      </c>
      <c r="C7" s="2">
        <v>16</v>
      </c>
      <c r="D7" s="2">
        <v>9</v>
      </c>
      <c r="E7" s="4">
        <f t="shared" si="0"/>
        <v>1.44E-2</v>
      </c>
      <c r="F7" s="3">
        <f t="shared" ref="F7:F25" si="1">B7/E7</f>
        <v>76.3888888888889</v>
      </c>
      <c r="G7" s="27">
        <f>Tabel13[[#This Row],[Length (cm)]]/Tabel13[[#This Row],[Width (cm)]]</f>
        <v>1.7777777777777777</v>
      </c>
      <c r="I7" s="21"/>
    </row>
    <row r="8" spans="1:12" x14ac:dyDescent="0.2">
      <c r="A8" s="5">
        <v>6</v>
      </c>
      <c r="B8" s="2">
        <v>1</v>
      </c>
      <c r="C8" s="2">
        <v>15</v>
      </c>
      <c r="D8" s="2">
        <v>8</v>
      </c>
      <c r="E8" s="4">
        <f t="shared" si="0"/>
        <v>1.2E-2</v>
      </c>
      <c r="F8" s="3">
        <f t="shared" si="1"/>
        <v>83.333333333333329</v>
      </c>
      <c r="G8" s="27">
        <f>Tabel13[[#This Row],[Length (cm)]]/Tabel13[[#This Row],[Width (cm)]]</f>
        <v>1.875</v>
      </c>
      <c r="I8" s="21"/>
    </row>
    <row r="9" spans="1:12" x14ac:dyDescent="0.2">
      <c r="A9" s="5">
        <v>9</v>
      </c>
      <c r="B9" s="2">
        <v>2</v>
      </c>
      <c r="C9" s="2">
        <v>20</v>
      </c>
      <c r="D9" s="2">
        <v>11</v>
      </c>
      <c r="E9" s="4">
        <f t="shared" si="0"/>
        <v>2.2000000000000002E-2</v>
      </c>
      <c r="F9" s="3">
        <f t="shared" si="1"/>
        <v>90.909090909090907</v>
      </c>
      <c r="G9" s="27">
        <f>Tabel13[[#This Row],[Length (cm)]]/Tabel13[[#This Row],[Width (cm)]]</f>
        <v>1.8181818181818181</v>
      </c>
      <c r="I9" s="21"/>
    </row>
    <row r="10" spans="1:12" x14ac:dyDescent="0.2">
      <c r="A10" s="5">
        <v>5</v>
      </c>
      <c r="B10" s="2">
        <v>1.3</v>
      </c>
      <c r="C10" s="2">
        <v>18</v>
      </c>
      <c r="D10" s="2">
        <v>7</v>
      </c>
      <c r="E10" s="4">
        <f t="shared" si="0"/>
        <v>1.2600000000000002E-2</v>
      </c>
      <c r="F10" s="3">
        <f t="shared" si="1"/>
        <v>103.17460317460316</v>
      </c>
      <c r="G10" s="27">
        <f>Tabel13[[#This Row],[Length (cm)]]/Tabel13[[#This Row],[Width (cm)]]</f>
        <v>2.5714285714285716</v>
      </c>
      <c r="I10" s="21"/>
    </row>
    <row r="11" spans="1:12" x14ac:dyDescent="0.2">
      <c r="A11" s="5">
        <v>2</v>
      </c>
      <c r="B11" s="2">
        <v>1</v>
      </c>
      <c r="C11" s="2">
        <v>14</v>
      </c>
      <c r="D11" s="2">
        <v>6.5</v>
      </c>
      <c r="E11" s="4">
        <f t="shared" si="0"/>
        <v>9.1000000000000004E-3</v>
      </c>
      <c r="F11" s="3">
        <f t="shared" si="1"/>
        <v>109.89010989010988</v>
      </c>
      <c r="G11" s="27">
        <f>Tabel13[[#This Row],[Length (cm)]]/Tabel13[[#This Row],[Width (cm)]]</f>
        <v>2.1538461538461537</v>
      </c>
      <c r="I11" s="21"/>
    </row>
    <row r="12" spans="1:12" x14ac:dyDescent="0.2">
      <c r="A12" s="5">
        <v>3</v>
      </c>
      <c r="B12" s="2">
        <v>1.4</v>
      </c>
      <c r="C12" s="2">
        <v>17.5</v>
      </c>
      <c r="D12" s="2">
        <v>7</v>
      </c>
      <c r="E12" s="4">
        <f t="shared" si="0"/>
        <v>1.225E-2</v>
      </c>
      <c r="F12" s="3">
        <f t="shared" si="1"/>
        <v>114.28571428571428</v>
      </c>
      <c r="G12" s="27">
        <f>Tabel13[[#This Row],[Length (cm)]]/Tabel13[[#This Row],[Width (cm)]]</f>
        <v>2.5</v>
      </c>
      <c r="I12" s="21"/>
    </row>
    <row r="13" spans="1:12" x14ac:dyDescent="0.2">
      <c r="A13" s="5">
        <v>4</v>
      </c>
      <c r="B13" s="2">
        <v>3.1</v>
      </c>
      <c r="C13" s="2">
        <v>23</v>
      </c>
      <c r="D13" s="2">
        <v>11</v>
      </c>
      <c r="E13" s="4">
        <f t="shared" si="0"/>
        <v>2.53E-2</v>
      </c>
      <c r="F13" s="3">
        <f t="shared" si="1"/>
        <v>122.5296442687747</v>
      </c>
      <c r="G13" s="27">
        <f>Tabel13[[#This Row],[Length (cm)]]/Tabel13[[#This Row],[Width (cm)]]</f>
        <v>2.0909090909090908</v>
      </c>
      <c r="I13" s="21"/>
    </row>
    <row r="14" spans="1:12" x14ac:dyDescent="0.2">
      <c r="A14" s="5">
        <v>1</v>
      </c>
      <c r="B14" s="2">
        <v>2.2000000000000002</v>
      </c>
      <c r="C14" s="2">
        <v>14</v>
      </c>
      <c r="D14" s="2">
        <v>10</v>
      </c>
      <c r="E14" s="4">
        <f t="shared" si="0"/>
        <v>1.4000000000000002E-2</v>
      </c>
      <c r="F14" s="3">
        <f t="shared" si="1"/>
        <v>157.14285714285714</v>
      </c>
      <c r="G14" s="27">
        <f>Tabel13[[#This Row],[Length (cm)]]/Tabel13[[#This Row],[Width (cm)]]</f>
        <v>1.4</v>
      </c>
      <c r="I14" s="21"/>
    </row>
    <row r="15" spans="1:12" x14ac:dyDescent="0.2">
      <c r="A15" s="5">
        <v>19</v>
      </c>
      <c r="B15" s="2">
        <v>9</v>
      </c>
      <c r="C15" s="2">
        <v>30</v>
      </c>
      <c r="D15" s="2">
        <v>19</v>
      </c>
      <c r="E15" s="4">
        <f t="shared" si="0"/>
        <v>5.7000000000000002E-2</v>
      </c>
      <c r="F15" s="3">
        <f t="shared" si="1"/>
        <v>157.89473684210526</v>
      </c>
      <c r="G15" s="27">
        <f>Tabel13[[#This Row],[Length (cm)]]/Tabel13[[#This Row],[Width (cm)]]</f>
        <v>1.5789473684210527</v>
      </c>
      <c r="I15" s="21"/>
    </row>
    <row r="16" spans="1:12" x14ac:dyDescent="0.2">
      <c r="A16" s="5">
        <v>11</v>
      </c>
      <c r="B16" s="2">
        <v>4.8</v>
      </c>
      <c r="C16" s="2">
        <v>25</v>
      </c>
      <c r="D16" s="2">
        <v>12</v>
      </c>
      <c r="E16" s="4">
        <f t="shared" si="0"/>
        <v>0.03</v>
      </c>
      <c r="F16" s="3">
        <f t="shared" si="1"/>
        <v>160</v>
      </c>
      <c r="G16" s="27">
        <f>Tabel13[[#This Row],[Length (cm)]]/Tabel13[[#This Row],[Width (cm)]]</f>
        <v>2.0833333333333335</v>
      </c>
      <c r="I16" s="21"/>
    </row>
    <row r="17" spans="1:9" x14ac:dyDescent="0.2">
      <c r="A17" s="5">
        <v>12</v>
      </c>
      <c r="B17" s="2">
        <v>6</v>
      </c>
      <c r="C17" s="2">
        <v>27</v>
      </c>
      <c r="D17" s="2">
        <v>13</v>
      </c>
      <c r="E17" s="4">
        <f t="shared" si="0"/>
        <v>3.5099999999999999E-2</v>
      </c>
      <c r="F17" s="3">
        <f t="shared" si="1"/>
        <v>170.94017094017093</v>
      </c>
      <c r="G17" s="27">
        <f>Tabel13[[#This Row],[Length (cm)]]/Tabel13[[#This Row],[Width (cm)]]</f>
        <v>2.0769230769230771</v>
      </c>
      <c r="I17" s="21"/>
    </row>
    <row r="18" spans="1:9" x14ac:dyDescent="0.2">
      <c r="A18" s="5">
        <v>16</v>
      </c>
      <c r="B18" s="2">
        <v>11</v>
      </c>
      <c r="C18" s="2">
        <v>29</v>
      </c>
      <c r="D18" s="2">
        <v>16</v>
      </c>
      <c r="E18" s="4">
        <f t="shared" si="0"/>
        <v>4.6399999999999997E-2</v>
      </c>
      <c r="F18" s="3">
        <f t="shared" si="1"/>
        <v>237.06896551724139</v>
      </c>
      <c r="G18" s="27">
        <f>Tabel13[[#This Row],[Length (cm)]]/Tabel13[[#This Row],[Width (cm)]]</f>
        <v>1.8125</v>
      </c>
      <c r="I18" s="21"/>
    </row>
    <row r="19" spans="1:9" x14ac:dyDescent="0.2">
      <c r="A19" s="5">
        <v>18</v>
      </c>
      <c r="B19" s="2">
        <v>8</v>
      </c>
      <c r="C19" s="2">
        <v>25</v>
      </c>
      <c r="D19" s="2">
        <v>12</v>
      </c>
      <c r="E19" s="4">
        <f t="shared" si="0"/>
        <v>0.03</v>
      </c>
      <c r="F19" s="3">
        <f t="shared" si="1"/>
        <v>266.66666666666669</v>
      </c>
      <c r="G19" s="27">
        <f>Tabel13[[#This Row],[Length (cm)]]/Tabel13[[#This Row],[Width (cm)]]</f>
        <v>2.0833333333333335</v>
      </c>
      <c r="I19" s="21"/>
    </row>
    <row r="20" spans="1:9" x14ac:dyDescent="0.2">
      <c r="A20" s="5">
        <v>13</v>
      </c>
      <c r="B20" s="2">
        <v>16</v>
      </c>
      <c r="C20" s="2">
        <v>33</v>
      </c>
      <c r="D20" s="2">
        <v>18</v>
      </c>
      <c r="E20" s="4">
        <f t="shared" si="0"/>
        <v>5.9399999999999994E-2</v>
      </c>
      <c r="F20" s="3">
        <f t="shared" si="1"/>
        <v>269.3602693602694</v>
      </c>
      <c r="G20" s="27">
        <f>Tabel13[[#This Row],[Length (cm)]]/Tabel13[[#This Row],[Width (cm)]]</f>
        <v>1.8333333333333333</v>
      </c>
      <c r="I20" s="21"/>
    </row>
    <row r="21" spans="1:9" x14ac:dyDescent="0.2">
      <c r="A21" s="5">
        <v>17</v>
      </c>
      <c r="B21" s="2">
        <v>11.5</v>
      </c>
      <c r="C21" s="2">
        <v>26</v>
      </c>
      <c r="D21" s="2">
        <v>15</v>
      </c>
      <c r="E21" s="4">
        <f t="shared" si="0"/>
        <v>3.9E-2</v>
      </c>
      <c r="F21" s="3">
        <f t="shared" si="1"/>
        <v>294.87179487179486</v>
      </c>
      <c r="G21" s="27">
        <f>Tabel13[[#This Row],[Length (cm)]]/Tabel13[[#This Row],[Width (cm)]]</f>
        <v>1.7333333333333334</v>
      </c>
      <c r="I21" s="21"/>
    </row>
    <row r="22" spans="1:9" x14ac:dyDescent="0.2">
      <c r="A22" s="5">
        <v>14</v>
      </c>
      <c r="B22" s="2">
        <v>23</v>
      </c>
      <c r="C22" s="2">
        <v>31</v>
      </c>
      <c r="D22" s="2">
        <v>23</v>
      </c>
      <c r="E22" s="4">
        <f t="shared" si="0"/>
        <v>7.1300000000000002E-2</v>
      </c>
      <c r="F22" s="3">
        <f t="shared" si="1"/>
        <v>322.58064516129031</v>
      </c>
      <c r="G22" s="27">
        <f>Tabel13[[#This Row],[Length (cm)]]/Tabel13[[#This Row],[Width (cm)]]</f>
        <v>1.3478260869565217</v>
      </c>
      <c r="I22" s="21"/>
    </row>
    <row r="23" spans="1:9" x14ac:dyDescent="0.2">
      <c r="A23" s="5">
        <v>7</v>
      </c>
      <c r="B23" s="2">
        <v>1.1000000000000001</v>
      </c>
      <c r="C23" s="2">
        <v>17</v>
      </c>
      <c r="D23" s="2">
        <v>2</v>
      </c>
      <c r="E23" s="4">
        <f t="shared" si="0"/>
        <v>3.4000000000000002E-3</v>
      </c>
      <c r="F23" s="3">
        <f t="shared" si="1"/>
        <v>323.52941176470591</v>
      </c>
      <c r="G23" s="27">
        <f>Tabel13[[#This Row],[Length (cm)]]/Tabel13[[#This Row],[Width (cm)]]</f>
        <v>8.5</v>
      </c>
      <c r="I23" s="21"/>
    </row>
    <row r="24" spans="1:9" x14ac:dyDescent="0.2">
      <c r="A24" s="5">
        <v>15</v>
      </c>
      <c r="B24" s="2">
        <v>54</v>
      </c>
      <c r="C24" s="2">
        <v>49</v>
      </c>
      <c r="D24" s="2">
        <v>30</v>
      </c>
      <c r="E24" s="4">
        <f t="shared" si="0"/>
        <v>0.14699999999999999</v>
      </c>
      <c r="F24" s="3">
        <f t="shared" si="1"/>
        <v>367.34693877551024</v>
      </c>
      <c r="G24" s="27">
        <f>Tabel13[[#This Row],[Length (cm)]]/Tabel13[[#This Row],[Width (cm)]]</f>
        <v>1.6333333333333333</v>
      </c>
      <c r="I24" s="21"/>
    </row>
    <row r="25" spans="1:9" x14ac:dyDescent="0.2">
      <c r="A25" s="5">
        <v>20</v>
      </c>
      <c r="B25" s="2">
        <v>38</v>
      </c>
      <c r="C25" s="2">
        <v>47</v>
      </c>
      <c r="D25" s="2">
        <v>20</v>
      </c>
      <c r="E25" s="4">
        <f t="shared" si="0"/>
        <v>9.4E-2</v>
      </c>
      <c r="F25" s="3">
        <f t="shared" si="1"/>
        <v>404.25531914893617</v>
      </c>
      <c r="G25" s="27">
        <f>Tabel13[[#This Row],[Length (cm)]]/Tabel13[[#This Row],[Width (cm)]]</f>
        <v>2.35</v>
      </c>
      <c r="I25" s="2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9"/>
  <sheetViews>
    <sheetView tabSelected="1" workbookViewId="0">
      <selection activeCell="H16" sqref="H16"/>
    </sheetView>
  </sheetViews>
  <sheetFormatPr baseColWidth="10" defaultRowHeight="15" x14ac:dyDescent="0.2"/>
  <cols>
    <col min="1" max="1" width="29.6640625" customWidth="1"/>
  </cols>
  <sheetData>
    <row r="2" spans="1:34" ht="19" x14ac:dyDescent="0.25">
      <c r="A2" s="32" t="s">
        <v>36</v>
      </c>
    </row>
    <row r="3" spans="1:34" s="21" customFormat="1" x14ac:dyDescent="0.2">
      <c r="AH3" s="31"/>
    </row>
    <row r="4" spans="1:34" s="21" customFormat="1" x14ac:dyDescent="0.2">
      <c r="AH4" s="31"/>
    </row>
    <row r="5" spans="1:34" s="34" customFormat="1" ht="64" x14ac:dyDescent="0.2">
      <c r="A5" s="33" t="s">
        <v>21</v>
      </c>
      <c r="B5" s="33" t="s">
        <v>22</v>
      </c>
      <c r="C5" s="33" t="s">
        <v>23</v>
      </c>
      <c r="D5" s="33" t="s">
        <v>24</v>
      </c>
      <c r="E5" s="33" t="s">
        <v>25</v>
      </c>
      <c r="F5" s="33" t="s">
        <v>26</v>
      </c>
      <c r="G5" s="33" t="s">
        <v>27</v>
      </c>
      <c r="H5" s="33" t="s">
        <v>28</v>
      </c>
      <c r="AH5" s="35"/>
    </row>
    <row r="6" spans="1:34" s="21" customFormat="1" x14ac:dyDescent="0.2">
      <c r="A6" s="21" t="s">
        <v>29</v>
      </c>
      <c r="B6" s="21" t="s">
        <v>30</v>
      </c>
      <c r="C6" s="21">
        <v>46.82</v>
      </c>
      <c r="D6" s="21">
        <v>472.24</v>
      </c>
      <c r="E6" s="21">
        <v>423.97</v>
      </c>
      <c r="F6" s="21">
        <f t="shared" ref="F6:F9" si="0">D6-E6</f>
        <v>48.269999999999982</v>
      </c>
      <c r="G6" s="21">
        <v>20</v>
      </c>
      <c r="H6" s="21">
        <f>F6/G6</f>
        <v>2.4134999999999991</v>
      </c>
      <c r="AH6" s="31"/>
    </row>
    <row r="7" spans="1:34" s="21" customFormat="1" x14ac:dyDescent="0.2">
      <c r="A7" s="21" t="s">
        <v>31</v>
      </c>
      <c r="B7" s="21" t="s">
        <v>32</v>
      </c>
      <c r="C7" s="21">
        <v>398.74</v>
      </c>
      <c r="D7" s="21">
        <v>824.13</v>
      </c>
      <c r="E7" s="21">
        <v>423.25</v>
      </c>
      <c r="F7" s="21">
        <f t="shared" si="0"/>
        <v>400.88</v>
      </c>
      <c r="G7" s="21">
        <v>150</v>
      </c>
      <c r="H7" s="21">
        <f>F7/G7</f>
        <v>2.6725333333333334</v>
      </c>
      <c r="AH7" s="31"/>
    </row>
    <row r="8" spans="1:34" x14ac:dyDescent="0.2">
      <c r="A8" s="21" t="s">
        <v>33</v>
      </c>
      <c r="B8" s="21" t="s">
        <v>32</v>
      </c>
      <c r="C8" s="21">
        <v>549.95000000000005</v>
      </c>
      <c r="D8" s="21">
        <v>972.39</v>
      </c>
      <c r="E8" s="21">
        <v>424.95</v>
      </c>
      <c r="F8" s="21">
        <f>D8-E8</f>
        <v>547.44000000000005</v>
      </c>
      <c r="G8" s="21">
        <v>200</v>
      </c>
      <c r="H8" s="21">
        <f>F8/G8</f>
        <v>2.7372000000000001</v>
      </c>
    </row>
    <row r="9" spans="1:34" x14ac:dyDescent="0.2">
      <c r="A9" s="21" t="s">
        <v>34</v>
      </c>
      <c r="B9" s="21" t="s">
        <v>35</v>
      </c>
      <c r="C9" s="21">
        <v>1368.9</v>
      </c>
      <c r="D9" s="21">
        <v>1813.1</v>
      </c>
      <c r="E9" s="21">
        <v>423.12</v>
      </c>
      <c r="F9" s="21">
        <f t="shared" si="0"/>
        <v>1389.98</v>
      </c>
      <c r="G9" s="21">
        <v>530</v>
      </c>
      <c r="H9" s="21">
        <f>F9/G9</f>
        <v>2.6226037735849057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Group 1</vt:lpstr>
      <vt:lpstr>Group 2 </vt:lpstr>
      <vt:lpstr>Stone Density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Azimi K.</cp:lastModifiedBy>
  <dcterms:created xsi:type="dcterms:W3CDTF">2016-10-04T06:06:40Z</dcterms:created>
  <dcterms:modified xsi:type="dcterms:W3CDTF">2016-10-22T13:26:13Z</dcterms:modified>
</cp:coreProperties>
</file>