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1206_PhD_back_up\Study8_Torsionbox_SHM\LFV_effects_study\Experimental_analysis\"/>
    </mc:Choice>
  </mc:AlternateContent>
  <bookViews>
    <workbookView xWindow="0" yWindow="140" windowWidth="27800" windowHeight="12840" activeTab="1"/>
  </bookViews>
  <sheets>
    <sheet name="Selected_pairs - NOT UPDATED" sheetId="1" r:id="rId1"/>
    <sheet name="All_channels" sheetId="2" r:id="rId2"/>
    <sheet name="Possible_DI_trends" sheetId="3" r:id="rId3"/>
  </sheets>
  <calcPr calcId="152511"/>
</workbook>
</file>

<file path=xl/calcChain.xml><?xml version="1.0" encoding="utf-8"?>
<calcChain xmlns="http://schemas.openxmlformats.org/spreadsheetml/2006/main">
  <c r="W4" i="2" l="1"/>
  <c r="X4" i="2"/>
  <c r="Y4" i="2"/>
  <c r="Z4" i="2"/>
  <c r="W5" i="2"/>
  <c r="X5" i="2"/>
  <c r="Y5" i="2"/>
  <c r="Z5" i="2"/>
  <c r="V5" i="2"/>
  <c r="V4" i="2"/>
  <c r="P4" i="2" l="1"/>
  <c r="P5" i="2"/>
  <c r="Z44" i="2"/>
  <c r="Z45" i="2"/>
  <c r="Z43" i="2"/>
  <c r="Z41" i="2"/>
  <c r="Z42" i="2"/>
  <c r="Z40" i="2"/>
  <c r="Z38" i="2"/>
  <c r="Z39" i="2"/>
  <c r="Z37" i="2"/>
  <c r="Z35" i="2"/>
  <c r="Z36" i="2"/>
  <c r="Z34" i="2"/>
  <c r="Z32" i="2"/>
  <c r="Z33" i="2"/>
  <c r="Z31" i="2"/>
  <c r="Z29" i="2"/>
  <c r="Z30" i="2"/>
  <c r="Z28" i="2"/>
  <c r="Z19" i="2"/>
  <c r="Z20" i="2"/>
  <c r="Z21" i="2"/>
  <c r="Z22" i="2"/>
  <c r="Z23" i="2"/>
  <c r="Z24" i="2"/>
  <c r="Z25" i="2"/>
  <c r="Z26" i="2"/>
  <c r="Z27" i="2"/>
  <c r="Z18" i="2"/>
  <c r="Z17" i="2"/>
  <c r="Z16" i="2"/>
  <c r="Z14" i="2"/>
  <c r="Z15" i="2"/>
  <c r="Z13" i="2"/>
  <c r="Z11" i="2"/>
  <c r="Z12" i="2"/>
  <c r="Z10" i="2"/>
  <c r="Z8" i="2"/>
  <c r="Z9" i="2"/>
  <c r="Z7" i="2"/>
  <c r="L4" i="2" l="1"/>
  <c r="M4" i="2"/>
  <c r="N4" i="2"/>
  <c r="O4" i="2"/>
  <c r="L5" i="2"/>
  <c r="M5" i="2"/>
  <c r="N5" i="2"/>
  <c r="O5" i="2"/>
  <c r="K5" i="2"/>
  <c r="K4" i="2"/>
  <c r="AB43" i="2" l="1"/>
  <c r="AC43" i="2"/>
  <c r="AD43" i="2"/>
  <c r="AE43" i="2"/>
  <c r="AF43" i="2"/>
  <c r="AG43" i="2" s="1"/>
  <c r="AB44" i="2"/>
  <c r="AC44" i="2"/>
  <c r="AD44" i="2"/>
  <c r="AE44" i="2"/>
  <c r="AF44" i="2"/>
  <c r="AG44" i="2" s="1"/>
  <c r="AB45" i="2"/>
  <c r="AC45" i="2"/>
  <c r="AD45" i="2"/>
  <c r="AE45" i="2"/>
  <c r="AF45" i="2"/>
  <c r="AG45" i="2" s="1"/>
  <c r="AF42" i="2"/>
  <c r="AF40" i="2"/>
  <c r="AF41" i="2"/>
  <c r="AB41" i="2"/>
  <c r="AC41" i="2"/>
  <c r="AD41" i="2"/>
  <c r="AE41" i="2"/>
  <c r="AB42" i="2"/>
  <c r="AC42" i="2"/>
  <c r="AD42" i="2"/>
  <c r="AE42" i="2"/>
  <c r="AE40" i="2"/>
  <c r="AC40" i="2"/>
  <c r="AD40" i="2"/>
  <c r="AB40" i="2"/>
  <c r="AB31" i="2"/>
  <c r="AC31" i="2"/>
  <c r="AD31" i="2"/>
  <c r="AE31" i="2"/>
  <c r="AF31" i="2"/>
  <c r="AG31" i="2" s="1"/>
  <c r="AB32" i="2"/>
  <c r="AC32" i="2"/>
  <c r="AD32" i="2"/>
  <c r="AE32" i="2"/>
  <c r="AF32" i="2"/>
  <c r="AG32" i="2" s="1"/>
  <c r="AB33" i="2"/>
  <c r="AC33" i="2"/>
  <c r="AD33" i="2"/>
  <c r="AE33" i="2"/>
  <c r="AF33" i="2"/>
  <c r="AG33" i="2" s="1"/>
  <c r="AB16" i="2"/>
  <c r="AC16" i="2"/>
  <c r="AD16" i="2"/>
  <c r="AE16" i="2"/>
  <c r="AF16" i="2"/>
  <c r="AG16" i="2" s="1"/>
  <c r="AB17" i="2"/>
  <c r="AC17" i="2"/>
  <c r="AD17" i="2"/>
  <c r="AE17" i="2"/>
  <c r="AF17" i="2"/>
  <c r="AG17" i="2" s="1"/>
  <c r="AB18" i="2"/>
  <c r="AC18" i="2"/>
  <c r="AD18" i="2"/>
  <c r="AE18" i="2"/>
  <c r="AF18" i="2"/>
  <c r="AG18" i="2" s="1"/>
  <c r="AB19" i="2"/>
  <c r="AC19" i="2"/>
  <c r="AD19" i="2"/>
  <c r="AE19" i="2"/>
  <c r="AF19" i="2"/>
  <c r="AG19" i="2" s="1"/>
  <c r="AB20" i="2"/>
  <c r="AC20" i="2"/>
  <c r="AD20" i="2"/>
  <c r="AE20" i="2"/>
  <c r="AF20" i="2"/>
  <c r="AG20" i="2" s="1"/>
  <c r="AB21" i="2"/>
  <c r="AC21" i="2"/>
  <c r="AD21" i="2"/>
  <c r="AE21" i="2"/>
  <c r="AF21" i="2"/>
  <c r="AG21" i="2" s="1"/>
  <c r="AB22" i="2"/>
  <c r="AC22" i="2"/>
  <c r="AD22" i="2"/>
  <c r="AE22" i="2"/>
  <c r="AF22" i="2"/>
  <c r="AG22" i="2" s="1"/>
  <c r="AB23" i="2"/>
  <c r="AC23" i="2"/>
  <c r="AD23" i="2"/>
  <c r="AE23" i="2"/>
  <c r="AF23" i="2"/>
  <c r="AG23" i="2" s="1"/>
  <c r="AB24" i="2"/>
  <c r="AC24" i="2"/>
  <c r="AD24" i="2"/>
  <c r="AE24" i="2"/>
  <c r="AF24" i="2"/>
  <c r="AG24" i="2" s="1"/>
  <c r="AB25" i="2"/>
  <c r="AC25" i="2"/>
  <c r="AD25" i="2"/>
  <c r="AE25" i="2"/>
  <c r="AF25" i="2"/>
  <c r="AG25" i="2" s="1"/>
  <c r="AB26" i="2"/>
  <c r="AC26" i="2"/>
  <c r="AD26" i="2"/>
  <c r="AE26" i="2"/>
  <c r="AF26" i="2"/>
  <c r="AG26" i="2" s="1"/>
  <c r="AB27" i="2"/>
  <c r="AC27" i="2"/>
  <c r="AD27" i="2"/>
  <c r="AE27" i="2"/>
  <c r="AF27" i="2"/>
  <c r="AG27" i="2" s="1"/>
  <c r="AB13" i="2"/>
  <c r="AC13" i="2"/>
  <c r="AD13" i="2"/>
  <c r="AE13" i="2"/>
  <c r="AF13" i="2"/>
  <c r="AG13" i="2" s="1"/>
  <c r="AB14" i="2"/>
  <c r="AC14" i="2"/>
  <c r="AD14" i="2"/>
  <c r="AE14" i="2"/>
  <c r="AF14" i="2"/>
  <c r="AG14" i="2" s="1"/>
  <c r="AB15" i="2"/>
  <c r="AC15" i="2"/>
  <c r="AD15" i="2"/>
  <c r="AE15" i="2"/>
  <c r="AF15" i="2"/>
  <c r="AG15" i="2" s="1"/>
  <c r="AB10" i="2"/>
  <c r="AC10" i="2"/>
  <c r="AD10" i="2"/>
  <c r="AE10" i="2"/>
  <c r="AF10" i="2"/>
  <c r="AB11" i="2"/>
  <c r="AC11" i="2"/>
  <c r="AD11" i="2"/>
  <c r="AE11" i="2"/>
  <c r="AF11" i="2"/>
  <c r="AB12" i="2"/>
  <c r="AC12" i="2"/>
  <c r="AD12" i="2"/>
  <c r="AE12" i="2"/>
  <c r="AF12" i="2"/>
  <c r="AB37" i="2"/>
  <c r="AC37" i="2"/>
  <c r="AD37" i="2"/>
  <c r="AE37" i="2"/>
  <c r="AF37" i="2"/>
  <c r="AG37" i="2" s="1"/>
  <c r="AB38" i="2"/>
  <c r="AC38" i="2"/>
  <c r="AD38" i="2"/>
  <c r="AE38" i="2"/>
  <c r="AF38" i="2"/>
  <c r="AG38" i="2" s="1"/>
  <c r="AB39" i="2"/>
  <c r="AC39" i="2"/>
  <c r="AD39" i="2"/>
  <c r="AE39" i="2"/>
  <c r="AF39" i="2"/>
  <c r="AG39" i="2" s="1"/>
  <c r="AF36" i="2"/>
  <c r="AF35" i="2"/>
  <c r="AF34" i="2"/>
  <c r="AB35" i="2"/>
  <c r="AC35" i="2"/>
  <c r="AD35" i="2"/>
  <c r="AE35" i="2"/>
  <c r="AB36" i="2"/>
  <c r="AC36" i="2"/>
  <c r="AD36" i="2"/>
  <c r="AE36" i="2"/>
  <c r="AC34" i="2"/>
  <c r="AD34" i="2"/>
  <c r="AE34" i="2"/>
  <c r="AB34" i="2"/>
  <c r="AF30" i="2"/>
  <c r="AF29" i="2"/>
  <c r="AF28" i="2"/>
  <c r="AB29" i="2"/>
  <c r="AC29" i="2"/>
  <c r="AD29" i="2"/>
  <c r="AE29" i="2"/>
  <c r="AB30" i="2"/>
  <c r="AC30" i="2"/>
  <c r="AD30" i="2"/>
  <c r="AE30" i="2"/>
  <c r="AC28" i="2"/>
  <c r="AD28" i="2"/>
  <c r="AE28" i="2"/>
  <c r="AB28" i="2"/>
  <c r="AF9" i="2"/>
  <c r="AG9" i="2" s="1"/>
  <c r="AF8" i="2"/>
  <c r="AG8" i="2" s="1"/>
  <c r="AF7" i="2"/>
  <c r="AG7" i="2" s="1"/>
  <c r="AB8" i="2"/>
  <c r="AC8" i="2"/>
  <c r="AD8" i="2"/>
  <c r="AE8" i="2"/>
  <c r="AB9" i="2"/>
  <c r="AC9" i="2"/>
  <c r="AD9" i="2"/>
  <c r="AE9" i="2"/>
  <c r="AC7" i="2"/>
  <c r="AD7" i="2"/>
  <c r="AE7" i="2"/>
  <c r="AB7" i="2"/>
  <c r="Y45" i="2" l="1"/>
  <c r="S43" i="3" s="1"/>
  <c r="X45" i="2"/>
  <c r="W45" i="2"/>
  <c r="V45" i="2"/>
  <c r="P43" i="3" s="1"/>
  <c r="Y44" i="2"/>
  <c r="S42" i="3" s="1"/>
  <c r="X44" i="2"/>
  <c r="W44" i="2"/>
  <c r="V44" i="2"/>
  <c r="P42" i="3" s="1"/>
  <c r="Y43" i="2"/>
  <c r="S41" i="3" s="1"/>
  <c r="X43" i="2"/>
  <c r="W43" i="2"/>
  <c r="V43" i="2"/>
  <c r="P41" i="3" s="1"/>
  <c r="Y42" i="2"/>
  <c r="S40" i="3" s="1"/>
  <c r="X42" i="2"/>
  <c r="W42" i="2"/>
  <c r="V42" i="2"/>
  <c r="P40" i="3" s="1"/>
  <c r="Y41" i="2"/>
  <c r="S39" i="3" s="1"/>
  <c r="X41" i="2"/>
  <c r="W41" i="2"/>
  <c r="V41" i="2"/>
  <c r="P39" i="3" s="1"/>
  <c r="W40" i="2"/>
  <c r="X40" i="2"/>
  <c r="Y40" i="2"/>
  <c r="S38" i="3" s="1"/>
  <c r="V40" i="2"/>
  <c r="P38" i="3" s="1"/>
  <c r="Y39" i="2"/>
  <c r="S37" i="3" s="1"/>
  <c r="X39" i="2"/>
  <c r="W39" i="2"/>
  <c r="V39" i="2"/>
  <c r="P37" i="3" s="1"/>
  <c r="Y38" i="2"/>
  <c r="S36" i="3" s="1"/>
  <c r="X38" i="2"/>
  <c r="W38" i="2"/>
  <c r="V38" i="2"/>
  <c r="P36" i="3" s="1"/>
  <c r="Y37" i="2"/>
  <c r="S35" i="3" s="1"/>
  <c r="X37" i="2"/>
  <c r="W37" i="2"/>
  <c r="V37" i="2"/>
  <c r="P35" i="3" s="1"/>
  <c r="Y36" i="2"/>
  <c r="S34" i="3" s="1"/>
  <c r="X36" i="2"/>
  <c r="W36" i="2"/>
  <c r="V36" i="2"/>
  <c r="P34" i="3" s="1"/>
  <c r="Y35" i="2"/>
  <c r="S33" i="3" s="1"/>
  <c r="X35" i="2"/>
  <c r="W35" i="2"/>
  <c r="V35" i="2"/>
  <c r="P33" i="3" s="1"/>
  <c r="W34" i="2"/>
  <c r="X34" i="2"/>
  <c r="Y34" i="2"/>
  <c r="S32" i="3" s="1"/>
  <c r="V34" i="2"/>
  <c r="P32" i="3" s="1"/>
  <c r="Y33" i="2"/>
  <c r="S31" i="3" s="1"/>
  <c r="X33" i="2"/>
  <c r="W33" i="2"/>
  <c r="V33" i="2"/>
  <c r="P31" i="3" s="1"/>
  <c r="Y32" i="2"/>
  <c r="S30" i="3" s="1"/>
  <c r="X32" i="2"/>
  <c r="W32" i="2"/>
  <c r="V32" i="2"/>
  <c r="P30" i="3" s="1"/>
  <c r="Y31" i="2"/>
  <c r="S29" i="3" s="1"/>
  <c r="X31" i="2"/>
  <c r="W31" i="2"/>
  <c r="V31" i="2"/>
  <c r="P29" i="3" s="1"/>
  <c r="Y30" i="2"/>
  <c r="S28" i="3" s="1"/>
  <c r="X30" i="2"/>
  <c r="W30" i="2"/>
  <c r="V30" i="2"/>
  <c r="P28" i="3" s="1"/>
  <c r="Y29" i="2"/>
  <c r="S27" i="3" s="1"/>
  <c r="X29" i="2"/>
  <c r="W29" i="2"/>
  <c r="V29" i="2"/>
  <c r="P27" i="3" s="1"/>
  <c r="W28" i="2"/>
  <c r="X28" i="2"/>
  <c r="Y28" i="2"/>
  <c r="S26" i="3" s="1"/>
  <c r="V28" i="2"/>
  <c r="P26" i="3" s="1"/>
  <c r="Y27" i="2"/>
  <c r="S25" i="3" s="1"/>
  <c r="X27" i="2"/>
  <c r="W27" i="2"/>
  <c r="V27" i="2"/>
  <c r="P25" i="3" s="1"/>
  <c r="Y26" i="2"/>
  <c r="S24" i="3" s="1"/>
  <c r="X26" i="2"/>
  <c r="W26" i="2"/>
  <c r="V26" i="2"/>
  <c r="P24" i="3" s="1"/>
  <c r="Y25" i="2"/>
  <c r="S23" i="3" s="1"/>
  <c r="X25" i="2"/>
  <c r="W25" i="2"/>
  <c r="V25" i="2"/>
  <c r="P23" i="3" s="1"/>
  <c r="Y24" i="2"/>
  <c r="S22" i="3" s="1"/>
  <c r="X24" i="2"/>
  <c r="W24" i="2"/>
  <c r="V24" i="2"/>
  <c r="P22" i="3" s="1"/>
  <c r="Y23" i="2"/>
  <c r="S21" i="3" s="1"/>
  <c r="X23" i="2"/>
  <c r="W23" i="2"/>
  <c r="V23" i="2"/>
  <c r="P21" i="3" s="1"/>
  <c r="Y22" i="2"/>
  <c r="S20" i="3" s="1"/>
  <c r="X22" i="2"/>
  <c r="W22" i="2"/>
  <c r="V22" i="2"/>
  <c r="P20" i="3" s="1"/>
  <c r="Y21" i="2"/>
  <c r="S19" i="3" s="1"/>
  <c r="X21" i="2"/>
  <c r="W21" i="2"/>
  <c r="V21" i="2"/>
  <c r="P19" i="3" s="1"/>
  <c r="Y20" i="2"/>
  <c r="S18" i="3" s="1"/>
  <c r="X20" i="2"/>
  <c r="W20" i="2"/>
  <c r="V20" i="2"/>
  <c r="P18" i="3" s="1"/>
  <c r="Y19" i="2"/>
  <c r="S17" i="3" s="1"/>
  <c r="X19" i="2"/>
  <c r="W19" i="2"/>
  <c r="V19" i="2"/>
  <c r="P17" i="3" s="1"/>
  <c r="Y18" i="2"/>
  <c r="S16" i="3" s="1"/>
  <c r="X18" i="2"/>
  <c r="W18" i="2"/>
  <c r="V18" i="2"/>
  <c r="P16" i="3" s="1"/>
  <c r="Y17" i="2"/>
  <c r="S15" i="3" s="1"/>
  <c r="X17" i="2"/>
  <c r="W17" i="2"/>
  <c r="V17" i="2"/>
  <c r="P15" i="3" s="1"/>
  <c r="Y16" i="2"/>
  <c r="S14" i="3" s="1"/>
  <c r="X16" i="2"/>
  <c r="W16" i="2"/>
  <c r="V16" i="2"/>
  <c r="P14" i="3" s="1"/>
  <c r="Y15" i="2"/>
  <c r="S13" i="3" s="1"/>
  <c r="X15" i="2"/>
  <c r="W15" i="2"/>
  <c r="V15" i="2"/>
  <c r="P13" i="3" s="1"/>
  <c r="Y14" i="2"/>
  <c r="S12" i="3" s="1"/>
  <c r="X14" i="2"/>
  <c r="W14" i="2"/>
  <c r="V14" i="2"/>
  <c r="P12" i="3" s="1"/>
  <c r="W13" i="2"/>
  <c r="X13" i="2"/>
  <c r="Y13" i="2"/>
  <c r="S11" i="3" s="1"/>
  <c r="V13" i="2"/>
  <c r="P11" i="3" s="1"/>
  <c r="Y12" i="2"/>
  <c r="S10" i="3" s="1"/>
  <c r="X12" i="2"/>
  <c r="W12" i="2"/>
  <c r="V12" i="2"/>
  <c r="P10" i="3" s="1"/>
  <c r="Y11" i="2"/>
  <c r="S9" i="3" s="1"/>
  <c r="X11" i="2"/>
  <c r="W11" i="2"/>
  <c r="V11" i="2"/>
  <c r="P9" i="3" s="1"/>
  <c r="W10" i="2"/>
  <c r="X10" i="2"/>
  <c r="Y10" i="2"/>
  <c r="S8" i="3" s="1"/>
  <c r="V10" i="2"/>
  <c r="P8" i="3" s="1"/>
  <c r="Y9" i="2"/>
  <c r="S7" i="3" s="1"/>
  <c r="X9" i="2"/>
  <c r="W9" i="2"/>
  <c r="V9" i="2"/>
  <c r="P7" i="3" s="1"/>
  <c r="Y8" i="2"/>
  <c r="S6" i="3" s="1"/>
  <c r="X8" i="2"/>
  <c r="W8" i="2"/>
  <c r="V8" i="2"/>
  <c r="P6" i="3" s="1"/>
  <c r="W7" i="2"/>
  <c r="X7" i="2"/>
  <c r="Y7" i="2"/>
  <c r="S5" i="3" s="1"/>
  <c r="V7" i="2"/>
  <c r="P5" i="3" s="1"/>
  <c r="H26" i="1" l="1"/>
  <c r="H27" i="1"/>
  <c r="H28" i="1"/>
  <c r="H29" i="1"/>
  <c r="H30" i="1"/>
  <c r="H31" i="1"/>
  <c r="H32" i="1"/>
  <c r="H33" i="1"/>
  <c r="H34" i="1"/>
  <c r="H35" i="1"/>
  <c r="H36" i="1"/>
  <c r="H37" i="1"/>
  <c r="H38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E38" i="1"/>
  <c r="E36" i="1"/>
  <c r="E34" i="1"/>
  <c r="E27" i="1"/>
  <c r="E26" i="1"/>
  <c r="L38" i="1" l="1"/>
  <c r="L37" i="1"/>
  <c r="L36" i="1"/>
  <c r="L35" i="1"/>
  <c r="L34" i="1"/>
  <c r="L33" i="1"/>
  <c r="L32" i="1"/>
  <c r="L31" i="1"/>
  <c r="L30" i="1"/>
  <c r="L29" i="1"/>
  <c r="L28" i="1"/>
  <c r="L27" i="1"/>
  <c r="L26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I37" i="1"/>
  <c r="I35" i="1"/>
  <c r="I33" i="1"/>
  <c r="I38" i="1"/>
  <c r="I36" i="1"/>
  <c r="I34" i="1"/>
  <c r="I32" i="1"/>
  <c r="I31" i="1"/>
  <c r="I30" i="1"/>
  <c r="I29" i="1"/>
  <c r="I28" i="1"/>
  <c r="I27" i="1"/>
  <c r="I26" i="1"/>
  <c r="B33" i="1"/>
  <c r="B26" i="1"/>
</calcChain>
</file>

<file path=xl/sharedStrings.xml><?xml version="1.0" encoding="utf-8"?>
<sst xmlns="http://schemas.openxmlformats.org/spreadsheetml/2006/main" count="255" uniqueCount="103">
  <si>
    <t>ToF [us]</t>
  </si>
  <si>
    <t>Afft,n [-]</t>
  </si>
  <si>
    <t>Fpk [kHz]</t>
  </si>
  <si>
    <t>2-4, 123 kHz, ND</t>
  </si>
  <si>
    <t>2-4, 123 kHz, ND+LFV</t>
  </si>
  <si>
    <t>2-4, 123 kHz, D1</t>
  </si>
  <si>
    <t>2-4, 123 kHz, D1+LFV</t>
  </si>
  <si>
    <t>2-4, 123 kHz, D1+SW1</t>
  </si>
  <si>
    <t>2-4, 123 kHz, D1+SW2</t>
  </si>
  <si>
    <t>2-4, 123 kHz, D1+SW3</t>
  </si>
  <si>
    <t>2-4, 123 kHz, D1+SW4</t>
  </si>
  <si>
    <t>6-9, 123 kHz, ND</t>
  </si>
  <si>
    <t>6-9, 123 kHz, D2</t>
  </si>
  <si>
    <t>6-9, 123 kHz, D2+LFV</t>
  </si>
  <si>
    <t>6-9, 213 kHz, ND</t>
  </si>
  <si>
    <t>Normalized FFT spectrum</t>
  </si>
  <si>
    <t>The max magnitude depends on the amplitude of the time-domain signals. By normalizing  the FFT spectrum it is possible to analyse the frequency content independently of the maximum amplitude of the time-domain signal.</t>
  </si>
  <si>
    <t>6-9, 213 kHz, D2</t>
  </si>
  <si>
    <t>6-9, 213 kHz, D2+LFV</t>
  </si>
  <si>
    <t>6-9, 335 kHz, ND</t>
  </si>
  <si>
    <t>6-9, 335 kHz, D2</t>
  </si>
  <si>
    <t>6-9, 335 kHz, D2+LFV</t>
  </si>
  <si>
    <t>Area phi</t>
  </si>
  <si>
    <t>low</t>
  </si>
  <si>
    <t>medium</t>
  </si>
  <si>
    <t>none</t>
  </si>
  <si>
    <t>high</t>
  </si>
  <si>
    <t>Not filtered</t>
  </si>
  <si>
    <t>Max A [mV]</t>
  </si>
  <si>
    <t>T Max A [ms]</t>
  </si>
  <si>
    <t>Case</t>
  </si>
  <si>
    <t>Comparison</t>
  </si>
  <si>
    <t>PZT pair</t>
  </si>
  <si>
    <t>Act F [kHz]</t>
  </si>
  <si>
    <t>ND vs ND+LFV</t>
  </si>
  <si>
    <t>D1 vs D1+LFV</t>
  </si>
  <si>
    <t>ND vs D1</t>
  </si>
  <si>
    <t>D1 vs D1+SW1</t>
  </si>
  <si>
    <t>D1 vs D1+SW2</t>
  </si>
  <si>
    <t>D1 vs D1+SW3</t>
  </si>
  <si>
    <t>D1 vs D1+SW4</t>
  </si>
  <si>
    <t>D2 vs D2+LFV</t>
  </si>
  <si>
    <t>Δ ToF</t>
  </si>
  <si>
    <t>ND vs D2</t>
  </si>
  <si>
    <t>Δ Afft,n</t>
  </si>
  <si>
    <t>Δ Fpk</t>
  </si>
  <si>
    <t>Max V [V]</t>
  </si>
  <si>
    <t>Es [k(V/V)^2.Hz]</t>
  </si>
  <si>
    <t>Max V NF [V]</t>
  </si>
  <si>
    <t>Noise level</t>
  </si>
  <si>
    <t>bw (20 dB) [kHz]</t>
  </si>
  <si>
    <t>Δ Es td</t>
  </si>
  <si>
    <t>Δ Es fd</t>
  </si>
  <si>
    <t>Analysis of GW signals</t>
  </si>
  <si>
    <t>Act #</t>
  </si>
  <si>
    <t>Sen #</t>
  </si>
  <si>
    <r>
      <t>A</t>
    </r>
    <r>
      <rPr>
        <b/>
        <vertAlign val="subscript"/>
        <sz val="11"/>
        <color theme="1"/>
        <rFont val="Calibri"/>
        <family val="2"/>
        <scheme val="minor"/>
      </rPr>
      <t>FN</t>
    </r>
    <r>
      <rPr>
        <b/>
        <sz val="11"/>
        <color theme="1"/>
        <rFont val="Calibri"/>
        <family val="2"/>
        <scheme val="minor"/>
      </rPr>
      <t xml:space="preserve"> [V/V]</t>
    </r>
  </si>
  <si>
    <r>
      <t>ToF [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s]</t>
    </r>
  </si>
  <si>
    <r>
      <t>Max A</t>
    </r>
    <r>
      <rPr>
        <b/>
        <vertAlign val="subscript"/>
        <sz val="11"/>
        <color theme="1"/>
        <rFont val="Calibri"/>
        <family val="2"/>
        <scheme val="minor"/>
      </rPr>
      <t>raw</t>
    </r>
    <r>
      <rPr>
        <b/>
        <sz val="11"/>
        <color theme="1"/>
        <rFont val="Calibri"/>
        <family val="2"/>
        <scheme val="minor"/>
      </rPr>
      <t xml:space="preserve"> [V]</t>
    </r>
  </si>
  <si>
    <t>Total values</t>
  </si>
  <si>
    <t>ND</t>
  </si>
  <si>
    <t>ND+LFV</t>
  </si>
  <si>
    <t>D1</t>
  </si>
  <si>
    <t>D1+LFV</t>
  </si>
  <si>
    <t>D1+SW1</t>
  </si>
  <si>
    <t>D1+SW2</t>
  </si>
  <si>
    <t>D1+SW3</t>
  </si>
  <si>
    <t>D1+SW4</t>
  </si>
  <si>
    <t>D2</t>
  </si>
  <si>
    <t>D2+LFV</t>
  </si>
  <si>
    <t>Ex Freq [kHz]</t>
  </si>
  <si>
    <t>Variations</t>
  </si>
  <si>
    <t>ΔToF [%]</t>
  </si>
  <si>
    <r>
      <t>ΔA</t>
    </r>
    <r>
      <rPr>
        <b/>
        <vertAlign val="subscript"/>
        <sz val="11"/>
        <color theme="1"/>
        <rFont val="Calibri"/>
        <family val="2"/>
        <scheme val="minor"/>
      </rPr>
      <t>FN</t>
    </r>
    <r>
      <rPr>
        <b/>
        <sz val="11"/>
        <color theme="1"/>
        <rFont val="Calibri"/>
        <family val="2"/>
        <scheme val="minor"/>
      </rPr>
      <t xml:space="preserve"> [%]</t>
    </r>
  </si>
  <si>
    <t>MATLAB variable legend</t>
  </si>
  <si>
    <t>Baseline (ND)</t>
  </si>
  <si>
    <t>Damaged (D1, D2, etc)</t>
  </si>
  <si>
    <t>LFV</t>
  </si>
  <si>
    <t>SW</t>
  </si>
  <si>
    <t>Es [nV^2.s]</t>
  </si>
  <si>
    <t>DI 2 [-]</t>
  </si>
  <si>
    <t>DI 4 [-]</t>
  </si>
  <si>
    <t>DI 10 [-]</t>
  </si>
  <si>
    <t>DI 19a [-]</t>
  </si>
  <si>
    <t>DI 19b [-]</t>
  </si>
  <si>
    <t>State</t>
  </si>
  <si>
    <r>
      <t>ΔA</t>
    </r>
    <r>
      <rPr>
        <b/>
        <vertAlign val="subscript"/>
        <sz val="11"/>
        <color theme="1"/>
        <rFont val="Calibri"/>
        <family val="2"/>
        <scheme val="minor"/>
      </rPr>
      <t>FN</t>
    </r>
    <r>
      <rPr>
        <b/>
        <sz val="11"/>
        <color theme="1"/>
        <rFont val="Calibri"/>
        <family val="2"/>
        <scheme val="minor"/>
      </rPr>
      <t xml:space="preserve"> [-]</t>
    </r>
  </si>
  <si>
    <r>
      <t>DI 19a - (ΔA</t>
    </r>
    <r>
      <rPr>
        <b/>
        <vertAlign val="subscript"/>
        <sz val="11"/>
        <color theme="1"/>
        <rFont val="Calibri"/>
        <family val="2"/>
        <scheme val="minor"/>
      </rPr>
      <t>FN</t>
    </r>
    <r>
      <rPr>
        <b/>
        <sz val="11"/>
        <color theme="1"/>
        <rFont val="Calibri"/>
        <family val="2"/>
        <scheme val="minor"/>
      </rPr>
      <t xml:space="preserve"> × DI 19a ) [-]</t>
    </r>
  </si>
  <si>
    <t>DI compensation trials</t>
  </si>
  <si>
    <t>Max.</t>
  </si>
  <si>
    <t>Min.</t>
  </si>
  <si>
    <t>SNR [dB]</t>
  </si>
  <si>
    <t>ΔSNR [dB]</t>
  </si>
  <si>
    <t>T10% [μs]</t>
  </si>
  <si>
    <t>Fch [kHz]</t>
  </si>
  <si>
    <t>ΔFch [%]</t>
  </si>
  <si>
    <r>
      <t xml:space="preserve">Analysis of GW plots - </t>
    </r>
    <r>
      <rPr>
        <b/>
        <sz val="14"/>
        <color rgb="FFFF0000"/>
        <rFont val="Calibri"/>
        <family val="2"/>
        <scheme val="minor"/>
      </rPr>
      <t>NOT UPDATED!!!</t>
    </r>
  </si>
  <si>
    <t>Characteristic frequency</t>
  </si>
  <si>
    <t>10% duration time</t>
  </si>
  <si>
    <t>ΔT10% [%]</t>
  </si>
  <si>
    <t>ΔAFN [%]</t>
  </si>
  <si>
    <t>|ΔT10%| [%]</t>
  </si>
  <si>
    <t>|ΔFch|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</si>
</sst>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1" xfId="0" applyBorder="1"/>
    <xf numFmtId="0" fontId="2" fillId="0" borderId="1" xfId="0" applyFont="1" applyBorder="1" applyAlignment="1"/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2" fontId="0" fillId="0" borderId="1" xfId="0" applyNumberFormat="1" applyBorder="1"/>
    <xf numFmtId="164" fontId="0" fillId="0" borderId="1" xfId="0" applyNumberFormat="1" applyBorder="1"/>
    <xf numFmtId="10" fontId="0" fillId="0" borderId="1" xfId="0" applyNumberFormat="1" applyBorder="1"/>
    <xf numFmtId="2" fontId="5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0" xfId="0" applyBorder="1"/>
    <xf numFmtId="2" fontId="4" fillId="0" borderId="1" xfId="0" applyNumberFormat="1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/>
    <xf numFmtId="0" fontId="0" fillId="0" borderId="3" xfId="0" applyBorder="1"/>
    <xf numFmtId="2" fontId="0" fillId="0" borderId="0" xfId="0" applyNumberFormat="1"/>
    <xf numFmtId="2" fontId="0" fillId="0" borderId="3" xfId="0" applyNumberFormat="1" applyBorder="1"/>
    <xf numFmtId="2" fontId="0" fillId="0" borderId="0" xfId="0" applyNumberFormat="1" applyFill="1" applyBorder="1"/>
    <xf numFmtId="1" fontId="0" fillId="0" borderId="0" xfId="0" applyNumberFormat="1"/>
    <xf numFmtId="1" fontId="0" fillId="0" borderId="3" xfId="0" applyNumberFormat="1" applyBorder="1"/>
    <xf numFmtId="165" fontId="0" fillId="0" borderId="0" xfId="0" applyNumberFormat="1"/>
    <xf numFmtId="165" fontId="0" fillId="0" borderId="3" xfId="0" applyNumberFormat="1" applyBorder="1"/>
    <xf numFmtId="2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2" fontId="0" fillId="0" borderId="3" xfId="0" applyNumberFormat="1" applyFill="1" applyBorder="1"/>
    <xf numFmtId="2" fontId="0" fillId="0" borderId="0" xfId="0" applyNumberFormat="1" applyBorder="1"/>
    <xf numFmtId="0" fontId="1" fillId="0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Border="1" applyAlignment="1">
      <alignment horizontal="right"/>
    </xf>
    <xf numFmtId="2" fontId="10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1, 123 kHz</c:v>
          </c:tx>
          <c:spPr>
            <a:ln w="28575">
              <a:noFill/>
            </a:ln>
          </c:spPr>
          <c:xVal>
            <c:numRef>
              <c:f>Possible_DI_trends!$S$5:$S$13</c:f>
              <c:numCache>
                <c:formatCode>0.00</c:formatCode>
                <c:ptCount val="9"/>
                <c:pt idx="0">
                  <c:v>4.668178367535976</c:v>
                </c:pt>
                <c:pt idx="1">
                  <c:v>9.1932263855815446</c:v>
                </c:pt>
                <c:pt idx="2">
                  <c:v>16.453651471541683</c:v>
                </c:pt>
                <c:pt idx="3">
                  <c:v>6.3598712011531653</c:v>
                </c:pt>
                <c:pt idx="4">
                  <c:v>5.3693857025886684</c:v>
                </c:pt>
                <c:pt idx="5">
                  <c:v>19.679993770541731</c:v>
                </c:pt>
                <c:pt idx="6">
                  <c:v>0.51221964063566039</c:v>
                </c:pt>
                <c:pt idx="7">
                  <c:v>0.66191260116675776</c:v>
                </c:pt>
                <c:pt idx="8">
                  <c:v>9.1650887147046389E-2</c:v>
                </c:pt>
              </c:numCache>
            </c:numRef>
          </c:xVal>
          <c:yVal>
            <c:numRef>
              <c:f>All_channels!$N$10:$N$18</c:f>
              <c:numCache>
                <c:formatCode>0.00</c:formatCode>
                <c:ptCount val="9"/>
                <c:pt idx="0">
                  <c:v>0.13815031870169101</c:v>
                </c:pt>
                <c:pt idx="1">
                  <c:v>5.6460849627180502E-2</c:v>
                </c:pt>
                <c:pt idx="2">
                  <c:v>0.119851191230867</c:v>
                </c:pt>
                <c:pt idx="3">
                  <c:v>7.11558761911302E-3</c:v>
                </c:pt>
                <c:pt idx="4">
                  <c:v>6.4459578388450503E-3</c:v>
                </c:pt>
                <c:pt idx="5">
                  <c:v>1.12921818114518E-2</c:v>
                </c:pt>
                <c:pt idx="6">
                  <c:v>2.1052511665329499E-2</c:v>
                </c:pt>
                <c:pt idx="7">
                  <c:v>1.57242977375288E-2</c:v>
                </c:pt>
                <c:pt idx="8">
                  <c:v>5.3072704957693999E-2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075008"/>
        <c:axId val="365075400"/>
      </c:scatterChart>
      <c:valAx>
        <c:axId val="36507500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65075400"/>
        <c:crosses val="autoZero"/>
        <c:crossBetween val="midCat"/>
      </c:valAx>
      <c:valAx>
        <c:axId val="3650754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5075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123 kHz</c:v>
          </c:tx>
          <c:spPr>
            <a:ln w="28575">
              <a:noFill/>
            </a:ln>
          </c:spPr>
          <c:xVal>
            <c:numRef>
              <c:f>Possible_DI_trends!$S$26:$S$31</c:f>
              <c:numCache>
                <c:formatCode>0.00</c:formatCode>
                <c:ptCount val="6"/>
                <c:pt idx="0">
                  <c:v>0.28331909403284689</c:v>
                </c:pt>
                <c:pt idx="1">
                  <c:v>0.60069193143696031</c:v>
                </c:pt>
                <c:pt idx="2">
                  <c:v>0.40213218855922561</c:v>
                </c:pt>
                <c:pt idx="3">
                  <c:v>11.637614598848952</c:v>
                </c:pt>
                <c:pt idx="4">
                  <c:v>17.913489370079208</c:v>
                </c:pt>
                <c:pt idx="5">
                  <c:v>18.764446347755761</c:v>
                </c:pt>
              </c:numCache>
            </c:numRef>
          </c:xVal>
          <c:yVal>
            <c:numRef>
              <c:f>All_channels!$N$34:$N$39</c:f>
              <c:numCache>
                <c:formatCode>0.00</c:formatCode>
                <c:ptCount val="6"/>
                <c:pt idx="0">
                  <c:v>5.00938583806521E-3</c:v>
                </c:pt>
                <c:pt idx="1">
                  <c:v>4.1831330151949002E-2</c:v>
                </c:pt>
                <c:pt idx="2">
                  <c:v>8.5003909989331793E-3</c:v>
                </c:pt>
                <c:pt idx="3">
                  <c:v>2.24471270294508E-2</c:v>
                </c:pt>
                <c:pt idx="4">
                  <c:v>7.3424958911921606E-2</c:v>
                </c:pt>
                <c:pt idx="5">
                  <c:v>3.304844244414E-2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069128"/>
        <c:axId val="365070304"/>
      </c:scatterChart>
      <c:valAx>
        <c:axId val="36506912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65070304"/>
        <c:crosses val="autoZero"/>
        <c:crossBetween val="midCat"/>
      </c:valAx>
      <c:valAx>
        <c:axId val="3650703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5069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213 kHz</c:v>
          </c:tx>
          <c:spPr>
            <a:ln w="28575">
              <a:noFill/>
            </a:ln>
          </c:spPr>
          <c:xVal>
            <c:numRef>
              <c:f>Possible_DI_trends!$S$32:$S$37</c:f>
              <c:numCache>
                <c:formatCode>0.00</c:formatCode>
                <c:ptCount val="6"/>
                <c:pt idx="0">
                  <c:v>9.7112961060302431E-3</c:v>
                </c:pt>
                <c:pt idx="1">
                  <c:v>0.35410756234267787</c:v>
                </c:pt>
                <c:pt idx="2">
                  <c:v>0.29431285951606878</c:v>
                </c:pt>
                <c:pt idx="3">
                  <c:v>2.4324930408091063</c:v>
                </c:pt>
                <c:pt idx="4">
                  <c:v>7.213764994557148</c:v>
                </c:pt>
                <c:pt idx="5">
                  <c:v>21.732334219799089</c:v>
                </c:pt>
              </c:numCache>
            </c:numRef>
          </c:xVal>
          <c:yVal>
            <c:numRef>
              <c:f>All_channels!$N$43:$N$48</c:f>
              <c:numCache>
                <c:formatCode>0.00</c:formatCode>
                <c:ptCount val="6"/>
                <c:pt idx="0">
                  <c:v>1.14841483242514E-2</c:v>
                </c:pt>
                <c:pt idx="1">
                  <c:v>5.2734152567937502E-2</c:v>
                </c:pt>
                <c:pt idx="2">
                  <c:v>3.1481147797278702E-2</c:v>
                </c:pt>
                <c:pt idx="3">
                  <c:v>9.1021463716172299E-2</c:v>
                </c:pt>
                <c:pt idx="4">
                  <c:v>0.17516958416505801</c:v>
                </c:pt>
                <c:pt idx="5">
                  <c:v>0.21690644502491199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056616"/>
        <c:axId val="389057008"/>
      </c:scatterChart>
      <c:valAx>
        <c:axId val="38905661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89057008"/>
        <c:crosses val="autoZero"/>
        <c:crossBetween val="midCat"/>
      </c:valAx>
      <c:valAx>
        <c:axId val="3890570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89056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335 kHz</c:v>
          </c:tx>
          <c:spPr>
            <a:ln w="28575">
              <a:noFill/>
            </a:ln>
          </c:spPr>
          <c:xVal>
            <c:numRef>
              <c:f>Possible_DI_trends!$S$38:$S$43</c:f>
              <c:numCache>
                <c:formatCode>0.00</c:formatCode>
                <c:ptCount val="6"/>
                <c:pt idx="0">
                  <c:v>0.30961516068964612</c:v>
                </c:pt>
                <c:pt idx="1">
                  <c:v>0.19928692119826011</c:v>
                </c:pt>
                <c:pt idx="2">
                  <c:v>0.6062611083589512</c:v>
                </c:pt>
                <c:pt idx="3">
                  <c:v>1.0949909606422412</c:v>
                </c:pt>
                <c:pt idx="4">
                  <c:v>0.37688294970372149</c:v>
                </c:pt>
                <c:pt idx="5">
                  <c:v>1.0474349929059565</c:v>
                </c:pt>
              </c:numCache>
            </c:numRef>
          </c:xVal>
          <c:yVal>
            <c:numRef>
              <c:f>All_channels!$N$52:$N$57</c:f>
              <c:numCache>
                <c:formatCode>0.00</c:formatCode>
                <c:ptCount val="6"/>
                <c:pt idx="0">
                  <c:v>1.26284640292663E-2</c:v>
                </c:pt>
                <c:pt idx="1">
                  <c:v>0.16784279829938001</c:v>
                </c:pt>
                <c:pt idx="2">
                  <c:v>3.4716974807754701E-2</c:v>
                </c:pt>
                <c:pt idx="3">
                  <c:v>0.178031835248607</c:v>
                </c:pt>
                <c:pt idx="4">
                  <c:v>0.46233631101848199</c:v>
                </c:pt>
                <c:pt idx="5">
                  <c:v>0.37056658871090697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058576"/>
        <c:axId val="389058968"/>
      </c:scatterChart>
      <c:valAx>
        <c:axId val="3890585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389058968"/>
        <c:crosses val="autoZero"/>
        <c:crossBetween val="midCat"/>
      </c:valAx>
      <c:valAx>
        <c:axId val="3890589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89058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1, 123 kHz</c:v>
          </c:tx>
          <c:spPr>
            <a:ln w="28575">
              <a:noFill/>
            </a:ln>
          </c:spPr>
          <c:xVal>
            <c:numRef>
              <c:f>Possible_DI_trends!$P$5:$P$13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0.54439584208821834</c:v>
                </c:pt>
                <c:pt idx="3">
                  <c:v>0</c:v>
                </c:pt>
                <c:pt idx="4">
                  <c:v>2.631578947368356</c:v>
                </c:pt>
                <c:pt idx="5">
                  <c:v>0.54439584208821834</c:v>
                </c:pt>
                <c:pt idx="6">
                  <c:v>0</c:v>
                </c:pt>
                <c:pt idx="7">
                  <c:v>2.5641025641025026</c:v>
                </c:pt>
                <c:pt idx="8">
                  <c:v>0</c:v>
                </c:pt>
              </c:numCache>
            </c:numRef>
          </c:xVal>
          <c:yVal>
            <c:numRef>
              <c:f>All_channels!$N$10:$N$18</c:f>
              <c:numCache>
                <c:formatCode>0.00</c:formatCode>
                <c:ptCount val="9"/>
                <c:pt idx="0">
                  <c:v>0.13815031870169101</c:v>
                </c:pt>
                <c:pt idx="1">
                  <c:v>5.6460849627180502E-2</c:v>
                </c:pt>
                <c:pt idx="2">
                  <c:v>0.119851191230867</c:v>
                </c:pt>
                <c:pt idx="3">
                  <c:v>7.11558761911302E-3</c:v>
                </c:pt>
                <c:pt idx="4">
                  <c:v>6.4459578388450503E-3</c:v>
                </c:pt>
                <c:pt idx="5">
                  <c:v>1.12921818114518E-2</c:v>
                </c:pt>
                <c:pt idx="6">
                  <c:v>2.1052511665329499E-2</c:v>
                </c:pt>
                <c:pt idx="7">
                  <c:v>1.57242977375288E-2</c:v>
                </c:pt>
                <c:pt idx="8">
                  <c:v>5.3072704957693999E-2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05288"/>
        <c:axId val="151799408"/>
      </c:scatterChart>
      <c:valAx>
        <c:axId val="15180528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1799408"/>
        <c:crosses val="autoZero"/>
        <c:crossBetween val="midCat"/>
      </c:valAx>
      <c:valAx>
        <c:axId val="1517994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1805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123 kHz</c:v>
          </c:tx>
          <c:spPr>
            <a:ln w="28575">
              <a:noFill/>
            </a:ln>
          </c:spPr>
          <c:xVal>
            <c:numRef>
              <c:f>Possible_DI_trends!$P$26:$P$31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2.631578947368356</c:v>
                </c:pt>
                <c:pt idx="3">
                  <c:v>2.6315789473688822</c:v>
                </c:pt>
                <c:pt idx="4">
                  <c:v>0</c:v>
                </c:pt>
                <c:pt idx="5">
                  <c:v>2.5641025641025026</c:v>
                </c:pt>
              </c:numCache>
            </c:numRef>
          </c:xVal>
          <c:yVal>
            <c:numRef>
              <c:f>All_channels!$N$34:$N$39</c:f>
              <c:numCache>
                <c:formatCode>0.00</c:formatCode>
                <c:ptCount val="6"/>
                <c:pt idx="0">
                  <c:v>5.00938583806521E-3</c:v>
                </c:pt>
                <c:pt idx="1">
                  <c:v>4.1831330151949002E-2</c:v>
                </c:pt>
                <c:pt idx="2">
                  <c:v>8.5003909989331793E-3</c:v>
                </c:pt>
                <c:pt idx="3">
                  <c:v>2.24471270294508E-2</c:v>
                </c:pt>
                <c:pt idx="4">
                  <c:v>7.3424958911921606E-2</c:v>
                </c:pt>
                <c:pt idx="5">
                  <c:v>3.304844244414E-2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99800"/>
        <c:axId val="151801760"/>
      </c:scatterChart>
      <c:valAx>
        <c:axId val="1517998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1801760"/>
        <c:crosses val="autoZero"/>
        <c:crossBetween val="midCat"/>
      </c:valAx>
      <c:valAx>
        <c:axId val="1518017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1799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213 kHz</c:v>
          </c:tx>
          <c:spPr>
            <a:ln w="28575">
              <a:noFill/>
            </a:ln>
          </c:spPr>
          <c:xVal>
            <c:numRef>
              <c:f>Possible_DI_trends!$P$32:$P$37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4.1666666666665515</c:v>
                </c:pt>
                <c:pt idx="3">
                  <c:v>0</c:v>
                </c:pt>
                <c:pt idx="4">
                  <c:v>4.3478260869564158</c:v>
                </c:pt>
                <c:pt idx="5">
                  <c:v>0</c:v>
                </c:pt>
              </c:numCache>
            </c:numRef>
          </c:xVal>
          <c:yVal>
            <c:numRef>
              <c:f>All_channels!$N$43:$N$48</c:f>
              <c:numCache>
                <c:formatCode>0.00</c:formatCode>
                <c:ptCount val="6"/>
                <c:pt idx="0">
                  <c:v>1.14841483242514E-2</c:v>
                </c:pt>
                <c:pt idx="1">
                  <c:v>5.2734152567937502E-2</c:v>
                </c:pt>
                <c:pt idx="2">
                  <c:v>3.1481147797278702E-2</c:v>
                </c:pt>
                <c:pt idx="3">
                  <c:v>9.1021463716172299E-2</c:v>
                </c:pt>
                <c:pt idx="4">
                  <c:v>0.17516958416505801</c:v>
                </c:pt>
                <c:pt idx="5">
                  <c:v>0.21690644502491199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04896"/>
        <c:axId val="151802152"/>
      </c:scatterChart>
      <c:valAx>
        <c:axId val="1518048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1802152"/>
        <c:crosses val="autoZero"/>
        <c:crossBetween val="midCat"/>
      </c:valAx>
      <c:valAx>
        <c:axId val="1518021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180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Area 2, 335 kHz</c:v>
          </c:tx>
          <c:spPr>
            <a:ln w="28575">
              <a:noFill/>
            </a:ln>
          </c:spPr>
          <c:xVal>
            <c:numRef>
              <c:f>Possible_DI_trends!$P$38:$P$43</c:f>
              <c:numCache>
                <c:formatCode>0.00</c:formatCode>
                <c:ptCount val="6"/>
                <c:pt idx="0">
                  <c:v>7.1428571428571077</c:v>
                </c:pt>
                <c:pt idx="1">
                  <c:v>0</c:v>
                </c:pt>
                <c:pt idx="2">
                  <c:v>0</c:v>
                </c:pt>
                <c:pt idx="3">
                  <c:v>6.6666666666666359</c:v>
                </c:pt>
                <c:pt idx="4">
                  <c:v>7.1428571428571077</c:v>
                </c:pt>
                <c:pt idx="5">
                  <c:v>7.1428571428571077</c:v>
                </c:pt>
              </c:numCache>
            </c:numRef>
          </c:xVal>
          <c:yVal>
            <c:numRef>
              <c:f>All_channels!$N$52:$N$57</c:f>
              <c:numCache>
                <c:formatCode>0.00</c:formatCode>
                <c:ptCount val="6"/>
                <c:pt idx="0">
                  <c:v>1.26284640292663E-2</c:v>
                </c:pt>
                <c:pt idx="1">
                  <c:v>0.16784279829938001</c:v>
                </c:pt>
                <c:pt idx="2">
                  <c:v>3.4716974807754701E-2</c:v>
                </c:pt>
                <c:pt idx="3">
                  <c:v>0.178031835248607</c:v>
                </c:pt>
                <c:pt idx="4">
                  <c:v>0.46233631101848199</c:v>
                </c:pt>
                <c:pt idx="5">
                  <c:v>0.37056658871090697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04112"/>
        <c:axId val="151800192"/>
      </c:scatterChart>
      <c:valAx>
        <c:axId val="15180411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51800192"/>
        <c:crosses val="autoZero"/>
        <c:crossBetween val="midCat"/>
      </c:valAx>
      <c:valAx>
        <c:axId val="1518001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1804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9525</xdr:rowOff>
    </xdr:from>
    <xdr:to>
      <xdr:col>9</xdr:col>
      <xdr:colOff>304800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19</xdr:row>
      <xdr:rowOff>19050</xdr:rowOff>
    </xdr:from>
    <xdr:to>
      <xdr:col>9</xdr:col>
      <xdr:colOff>314325</xdr:colOff>
      <xdr:row>33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600075</xdr:colOff>
      <xdr:row>35</xdr:row>
      <xdr:rowOff>19050</xdr:rowOff>
    </xdr:from>
    <xdr:to>
      <xdr:col>9</xdr:col>
      <xdr:colOff>295275</xdr:colOff>
      <xdr:row>49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9525</xdr:colOff>
      <xdr:row>51</xdr:row>
      <xdr:rowOff>9525</xdr:rowOff>
    </xdr:from>
    <xdr:to>
      <xdr:col>9</xdr:col>
      <xdr:colOff>314325</xdr:colOff>
      <xdr:row>65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9525</xdr:colOff>
      <xdr:row>3</xdr:row>
      <xdr:rowOff>19050</xdr:rowOff>
    </xdr:from>
    <xdr:to>
      <xdr:col>28</xdr:col>
      <xdr:colOff>314325</xdr:colOff>
      <xdr:row>17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9525</xdr:colOff>
      <xdr:row>19</xdr:row>
      <xdr:rowOff>9525</xdr:rowOff>
    </xdr:from>
    <xdr:to>
      <xdr:col>28</xdr:col>
      <xdr:colOff>314325</xdr:colOff>
      <xdr:row>33</xdr:row>
      <xdr:rowOff>85725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9525</xdr:colOff>
      <xdr:row>35</xdr:row>
      <xdr:rowOff>19050</xdr:rowOff>
    </xdr:from>
    <xdr:to>
      <xdr:col>28</xdr:col>
      <xdr:colOff>314325</xdr:colOff>
      <xdr:row>49</xdr:row>
      <xdr:rowOff>95250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9525</xdr:colOff>
      <xdr:row>51</xdr:row>
      <xdr:rowOff>19050</xdr:rowOff>
    </xdr:from>
    <xdr:to>
      <xdr:col>28</xdr:col>
      <xdr:colOff>314325</xdr:colOff>
      <xdr:row>65</xdr:row>
      <xdr:rowOff>95250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8"/>
  <sheetViews>
    <sheetView workbookViewId="0">
      <selection activeCell="D2" sqref="D2:G2"/>
    </sheetView>
  </sheetViews>
  <sheetFormatPr defaultRowHeight="14.5" x14ac:dyDescent="0.35"/>
  <cols>
    <col min="2" max="2" width="8" bestFit="1" customWidth="1"/>
    <col min="3" max="3" width="10.26953125" bestFit="1" customWidth="1"/>
    <col min="4" max="4" width="19.7265625" bestFit="1" customWidth="1"/>
    <col min="5" max="5" width="13.453125" style="4" customWidth="1"/>
    <col min="6" max="6" width="11" style="4" customWidth="1"/>
    <col min="7" max="7" width="12.453125" style="4" customWidth="1"/>
    <col min="8" max="8" width="10.54296875" style="8" bestFit="1" customWidth="1"/>
    <col min="9" max="10" width="9.1796875" style="8"/>
    <col min="11" max="11" width="15.453125" style="8" customWidth="1"/>
    <col min="12" max="12" width="9.1796875" style="8"/>
    <col min="13" max="13" width="15.453125" style="8" customWidth="1"/>
    <col min="14" max="14" width="8.453125" style="8" customWidth="1"/>
    <col min="15" max="15" width="11" style="4" customWidth="1"/>
  </cols>
  <sheetData>
    <row r="1" spans="2:22" x14ac:dyDescent="0.35">
      <c r="H1" s="4"/>
      <c r="I1" s="4"/>
      <c r="J1" s="4"/>
      <c r="K1" s="4"/>
      <c r="L1" s="4"/>
      <c r="M1" s="4"/>
      <c r="N1" s="4"/>
    </row>
    <row r="2" spans="2:22" ht="18.5" x14ac:dyDescent="0.45">
      <c r="D2" s="37" t="s">
        <v>96</v>
      </c>
      <c r="E2" s="37"/>
      <c r="F2" s="37"/>
      <c r="G2" s="38"/>
      <c r="H2" s="5"/>
      <c r="I2" s="5"/>
      <c r="J2" s="4"/>
      <c r="K2" s="4"/>
      <c r="L2" s="4"/>
      <c r="M2" s="4"/>
      <c r="N2" s="4"/>
    </row>
    <row r="3" spans="2:22" x14ac:dyDescent="0.35">
      <c r="H3" s="4"/>
      <c r="I3" s="4"/>
      <c r="J3" s="4"/>
      <c r="K3" s="4"/>
      <c r="L3" s="4"/>
      <c r="M3" s="4"/>
      <c r="N3" s="4"/>
    </row>
    <row r="4" spans="2:22" x14ac:dyDescent="0.35">
      <c r="E4" s="13" t="s">
        <v>27</v>
      </c>
      <c r="H4" s="4"/>
      <c r="I4" s="4"/>
      <c r="J4" s="4"/>
      <c r="K4" s="4"/>
      <c r="L4" s="4"/>
      <c r="M4" s="4"/>
      <c r="N4" s="4"/>
    </row>
    <row r="5" spans="2:22" x14ac:dyDescent="0.35">
      <c r="B5" s="1"/>
      <c r="C5" s="17"/>
      <c r="D5" s="18" t="s">
        <v>30</v>
      </c>
      <c r="E5" s="6" t="s">
        <v>46</v>
      </c>
      <c r="F5" s="6" t="s">
        <v>28</v>
      </c>
      <c r="G5" s="6" t="s">
        <v>29</v>
      </c>
      <c r="H5" s="6" t="s">
        <v>79</v>
      </c>
      <c r="I5" s="6" t="s">
        <v>0</v>
      </c>
      <c r="J5" s="6" t="s">
        <v>1</v>
      </c>
      <c r="K5" s="6" t="s">
        <v>47</v>
      </c>
      <c r="L5" s="6" t="s">
        <v>2</v>
      </c>
      <c r="M5" s="6" t="s">
        <v>50</v>
      </c>
      <c r="N5" s="6" t="s">
        <v>22</v>
      </c>
      <c r="O5" s="6" t="s">
        <v>49</v>
      </c>
    </row>
    <row r="6" spans="2:22" x14ac:dyDescent="0.35">
      <c r="C6" s="15"/>
      <c r="D6" s="19" t="s">
        <v>3</v>
      </c>
      <c r="E6" s="14"/>
      <c r="F6" s="7">
        <v>21.05</v>
      </c>
      <c r="G6" s="7">
        <v>0.05</v>
      </c>
      <c r="H6" s="8">
        <v>12.73</v>
      </c>
      <c r="I6" s="8">
        <v>19.3</v>
      </c>
      <c r="J6" s="8">
        <v>30.4</v>
      </c>
      <c r="K6" s="8">
        <v>8.32</v>
      </c>
      <c r="L6" s="8">
        <v>119</v>
      </c>
      <c r="M6" s="8">
        <v>20.23</v>
      </c>
      <c r="N6" s="9">
        <v>31000000</v>
      </c>
      <c r="O6" s="4" t="s">
        <v>25</v>
      </c>
    </row>
    <row r="7" spans="2:22" x14ac:dyDescent="0.35">
      <c r="C7" s="15"/>
      <c r="D7" s="19" t="s">
        <v>4</v>
      </c>
      <c r="E7" s="4">
        <v>20.46</v>
      </c>
      <c r="F7" s="7">
        <v>18.87</v>
      </c>
      <c r="G7" s="7">
        <v>0.05</v>
      </c>
      <c r="H7" s="8">
        <v>12.96</v>
      </c>
      <c r="I7" s="8">
        <v>21.85</v>
      </c>
      <c r="J7" s="8">
        <v>45.28</v>
      </c>
      <c r="K7" s="8">
        <v>8.4600000000000009</v>
      </c>
      <c r="L7" s="8">
        <v>126.66</v>
      </c>
      <c r="M7" s="8">
        <v>24.78</v>
      </c>
      <c r="N7" s="9">
        <v>38000000</v>
      </c>
      <c r="O7" s="4" t="s">
        <v>24</v>
      </c>
    </row>
    <row r="8" spans="2:22" x14ac:dyDescent="0.35">
      <c r="C8" s="15"/>
      <c r="D8" s="19" t="s">
        <v>5</v>
      </c>
      <c r="E8" s="14"/>
      <c r="F8" s="7">
        <v>19.350000000000001</v>
      </c>
      <c r="G8" s="7">
        <v>0.05</v>
      </c>
      <c r="H8" s="8">
        <v>10.92</v>
      </c>
      <c r="I8" s="8">
        <v>19.45</v>
      </c>
      <c r="J8" s="8">
        <v>30.28</v>
      </c>
      <c r="K8" s="8">
        <v>8.27</v>
      </c>
      <c r="L8" s="8">
        <v>119</v>
      </c>
      <c r="M8" s="8">
        <v>20.420000000000002</v>
      </c>
      <c r="N8" s="9">
        <v>31000000</v>
      </c>
      <c r="O8" s="4" t="s">
        <v>25</v>
      </c>
    </row>
    <row r="9" spans="2:22" x14ac:dyDescent="0.35">
      <c r="C9" s="15"/>
      <c r="D9" s="19" t="s">
        <v>6</v>
      </c>
      <c r="E9" s="4">
        <v>-4.6100000000000003</v>
      </c>
      <c r="F9" s="7">
        <v>18.16</v>
      </c>
      <c r="G9" s="7">
        <v>0.05</v>
      </c>
      <c r="H9" s="8">
        <v>10.199999999999999</v>
      </c>
      <c r="I9" s="8">
        <v>21.7</v>
      </c>
      <c r="J9" s="8">
        <v>33.299999999999997</v>
      </c>
      <c r="K9" s="8">
        <v>8.49</v>
      </c>
      <c r="L9" s="8">
        <v>119.5</v>
      </c>
      <c r="M9" s="8">
        <v>20.420000000000002</v>
      </c>
      <c r="N9" s="9">
        <v>30000000</v>
      </c>
      <c r="O9" s="4" t="s">
        <v>23</v>
      </c>
    </row>
    <row r="10" spans="2:22" x14ac:dyDescent="0.35">
      <c r="C10" s="15"/>
      <c r="D10" s="19" t="s">
        <v>7</v>
      </c>
      <c r="E10" s="14"/>
      <c r="F10" s="7">
        <v>18.12</v>
      </c>
      <c r="G10" s="7">
        <v>0.05</v>
      </c>
      <c r="H10" s="8">
        <v>10.06</v>
      </c>
      <c r="I10" s="8">
        <v>22.35</v>
      </c>
      <c r="J10" s="8">
        <v>29.78</v>
      </c>
      <c r="K10" s="8">
        <v>8.1300000000000008</v>
      </c>
      <c r="L10" s="8">
        <v>119</v>
      </c>
      <c r="M10" s="8">
        <v>20.260000000000002</v>
      </c>
      <c r="N10" s="9">
        <v>31000000</v>
      </c>
      <c r="O10" s="4" t="s">
        <v>25</v>
      </c>
    </row>
    <row r="11" spans="2:22" x14ac:dyDescent="0.35">
      <c r="C11" s="15"/>
      <c r="D11" s="19" t="s">
        <v>8</v>
      </c>
      <c r="E11" s="14"/>
      <c r="F11" s="7">
        <v>17.940000000000001</v>
      </c>
      <c r="G11" s="7">
        <v>0.05</v>
      </c>
      <c r="H11" s="8">
        <v>9.82</v>
      </c>
      <c r="I11" s="8">
        <v>22.3</v>
      </c>
      <c r="J11" s="8">
        <v>29.9</v>
      </c>
      <c r="K11" s="8">
        <v>8.17</v>
      </c>
      <c r="L11" s="8">
        <v>119</v>
      </c>
      <c r="M11" s="8">
        <v>20.27</v>
      </c>
      <c r="N11" s="9">
        <v>31000000</v>
      </c>
      <c r="O11" s="4" t="s">
        <v>25</v>
      </c>
    </row>
    <row r="12" spans="2:22" x14ac:dyDescent="0.35">
      <c r="C12" s="15"/>
      <c r="D12" s="19" t="s">
        <v>9</v>
      </c>
      <c r="E12" s="14"/>
      <c r="F12" s="7">
        <v>17.97</v>
      </c>
      <c r="G12" s="7">
        <v>0.05</v>
      </c>
      <c r="H12" s="8">
        <v>9.84</v>
      </c>
      <c r="I12" s="8">
        <v>22.3</v>
      </c>
      <c r="J12" s="8">
        <v>31.07</v>
      </c>
      <c r="K12" s="8">
        <v>8.0500000000000007</v>
      </c>
      <c r="L12" s="8">
        <v>119.04</v>
      </c>
      <c r="M12" s="8">
        <v>20.29</v>
      </c>
      <c r="N12" s="9">
        <v>35000000</v>
      </c>
      <c r="O12" s="4" t="s">
        <v>25</v>
      </c>
    </row>
    <row r="13" spans="2:22" x14ac:dyDescent="0.35">
      <c r="C13" s="15"/>
      <c r="D13" s="19" t="s">
        <v>10</v>
      </c>
      <c r="E13" s="14"/>
      <c r="F13" s="7">
        <v>17.98</v>
      </c>
      <c r="G13" s="7">
        <v>0.05</v>
      </c>
      <c r="H13" s="8">
        <v>9.84</v>
      </c>
      <c r="I13" s="8">
        <v>22.35</v>
      </c>
      <c r="J13" s="8">
        <v>32.6</v>
      </c>
      <c r="K13" s="8">
        <v>8.0500000000000007</v>
      </c>
      <c r="L13" s="8">
        <v>119.08</v>
      </c>
      <c r="M13" s="8">
        <v>20.32</v>
      </c>
      <c r="N13" s="9">
        <v>39000000</v>
      </c>
      <c r="O13" s="4" t="s">
        <v>25</v>
      </c>
      <c r="Q13" s="3" t="s">
        <v>15</v>
      </c>
    </row>
    <row r="14" spans="2:22" x14ac:dyDescent="0.35">
      <c r="C14" s="15"/>
      <c r="D14" s="19" t="s">
        <v>11</v>
      </c>
      <c r="E14" s="14"/>
      <c r="F14" s="7">
        <v>19.95</v>
      </c>
      <c r="G14" s="7">
        <v>7.0000000000000007E-2</v>
      </c>
      <c r="H14" s="8">
        <v>11.72</v>
      </c>
      <c r="I14" s="8">
        <v>33.5</v>
      </c>
      <c r="J14" s="8">
        <v>29.21</v>
      </c>
      <c r="K14" s="8">
        <v>8.02</v>
      </c>
      <c r="L14" s="8">
        <v>126.5</v>
      </c>
      <c r="M14" s="8">
        <v>32.29</v>
      </c>
      <c r="N14" s="9">
        <v>32000000</v>
      </c>
      <c r="O14" s="4" t="s">
        <v>25</v>
      </c>
      <c r="Q14" s="39" t="s">
        <v>16</v>
      </c>
      <c r="R14" s="39"/>
      <c r="S14" s="39"/>
      <c r="T14" s="39"/>
      <c r="U14" s="39"/>
      <c r="V14" s="39"/>
    </row>
    <row r="15" spans="2:22" x14ac:dyDescent="0.35">
      <c r="C15" s="15"/>
      <c r="D15" s="19" t="s">
        <v>12</v>
      </c>
      <c r="E15" s="14"/>
      <c r="F15" s="7">
        <v>19.03</v>
      </c>
      <c r="G15" s="7">
        <v>7.0000000000000007E-2</v>
      </c>
      <c r="H15" s="8">
        <v>10.51</v>
      </c>
      <c r="I15" s="8">
        <v>33.5</v>
      </c>
      <c r="J15" s="8">
        <v>29.01</v>
      </c>
      <c r="K15" s="8">
        <v>8.06</v>
      </c>
      <c r="L15" s="8">
        <v>126.5</v>
      </c>
      <c r="M15" s="8">
        <v>32.119999999999997</v>
      </c>
      <c r="N15" s="9">
        <v>32000000</v>
      </c>
      <c r="O15" s="4" t="s">
        <v>25</v>
      </c>
      <c r="Q15" s="39"/>
      <c r="R15" s="39"/>
      <c r="S15" s="39"/>
      <c r="T15" s="39"/>
      <c r="U15" s="39"/>
      <c r="V15" s="39"/>
    </row>
    <row r="16" spans="2:22" x14ac:dyDescent="0.35">
      <c r="C16" s="15"/>
      <c r="D16" s="19" t="s">
        <v>13</v>
      </c>
      <c r="E16" s="4">
        <v>-11.37</v>
      </c>
      <c r="F16" s="7">
        <v>17.579999999999998</v>
      </c>
      <c r="G16" s="7">
        <v>7.0000000000000007E-2</v>
      </c>
      <c r="H16" s="8">
        <v>9.74</v>
      </c>
      <c r="I16" s="8">
        <v>36.65</v>
      </c>
      <c r="J16" s="8">
        <v>34.479999999999997</v>
      </c>
      <c r="K16" s="8">
        <v>6.81</v>
      </c>
      <c r="L16" s="8">
        <v>126</v>
      </c>
      <c r="M16" s="8">
        <v>19.11</v>
      </c>
      <c r="N16" s="9">
        <v>32000000</v>
      </c>
      <c r="O16" s="4" t="s">
        <v>23</v>
      </c>
      <c r="Q16" s="39"/>
      <c r="R16" s="39"/>
      <c r="S16" s="39"/>
      <c r="T16" s="39"/>
      <c r="U16" s="39"/>
      <c r="V16" s="39"/>
    </row>
    <row r="17" spans="2:22" x14ac:dyDescent="0.35">
      <c r="C17" s="15"/>
      <c r="D17" s="19" t="s">
        <v>14</v>
      </c>
      <c r="E17" s="14"/>
      <c r="F17" s="7">
        <v>15.09</v>
      </c>
      <c r="G17" s="7">
        <v>7.0000000000000007E-2</v>
      </c>
      <c r="H17" s="8">
        <v>5.64</v>
      </c>
      <c r="I17" s="8">
        <v>52.15</v>
      </c>
      <c r="J17" s="8">
        <v>33.19</v>
      </c>
      <c r="K17" s="8">
        <v>6.99</v>
      </c>
      <c r="L17" s="8">
        <v>200.5</v>
      </c>
      <c r="M17" s="8">
        <v>9.5500000000000007</v>
      </c>
      <c r="N17" s="9">
        <v>51000000</v>
      </c>
      <c r="O17" s="4" t="s">
        <v>25</v>
      </c>
      <c r="Q17" s="39"/>
      <c r="R17" s="39"/>
      <c r="S17" s="39"/>
      <c r="T17" s="39"/>
      <c r="U17" s="39"/>
      <c r="V17" s="39"/>
    </row>
    <row r="18" spans="2:22" x14ac:dyDescent="0.35">
      <c r="C18" s="15"/>
      <c r="D18" s="19" t="s">
        <v>17</v>
      </c>
      <c r="E18" s="14"/>
      <c r="F18" s="7">
        <v>13.01</v>
      </c>
      <c r="G18" s="7">
        <v>7.0000000000000007E-2</v>
      </c>
      <c r="H18" s="8">
        <v>4.13</v>
      </c>
      <c r="I18" s="8">
        <v>52.15</v>
      </c>
      <c r="J18" s="8">
        <v>36.99</v>
      </c>
      <c r="K18" s="8">
        <v>8.27</v>
      </c>
      <c r="L18" s="8">
        <v>200.5</v>
      </c>
      <c r="M18" s="8">
        <v>17.309999999999999</v>
      </c>
      <c r="N18" s="9">
        <v>51000000</v>
      </c>
      <c r="O18" s="4" t="s">
        <v>25</v>
      </c>
    </row>
    <row r="19" spans="2:22" x14ac:dyDescent="0.35">
      <c r="C19" s="15"/>
      <c r="D19" s="19" t="s">
        <v>18</v>
      </c>
      <c r="E19" s="4">
        <v>-18.87</v>
      </c>
      <c r="F19" s="7">
        <v>13.19</v>
      </c>
      <c r="G19" s="7">
        <v>7.0000000000000007E-2</v>
      </c>
      <c r="H19" s="8">
        <v>7.37</v>
      </c>
      <c r="I19" s="8">
        <v>53.6</v>
      </c>
      <c r="J19" s="8">
        <v>85.1</v>
      </c>
      <c r="K19" s="8">
        <v>12.67</v>
      </c>
      <c r="L19" s="8">
        <v>212.5</v>
      </c>
      <c r="M19" s="8">
        <v>22.65</v>
      </c>
      <c r="N19" s="9">
        <v>54000000</v>
      </c>
      <c r="O19" s="4" t="s">
        <v>24</v>
      </c>
    </row>
    <row r="20" spans="2:22" x14ac:dyDescent="0.35">
      <c r="C20" s="15"/>
      <c r="D20" s="19" t="s">
        <v>19</v>
      </c>
      <c r="E20" s="14"/>
      <c r="F20" s="7">
        <v>6.07</v>
      </c>
      <c r="G20" s="7">
        <v>0.08</v>
      </c>
      <c r="H20" s="8">
        <v>0.69</v>
      </c>
      <c r="I20" s="8">
        <v>48.2</v>
      </c>
      <c r="J20" s="8">
        <v>45.12</v>
      </c>
      <c r="K20" s="8">
        <v>9.68</v>
      </c>
      <c r="L20" s="8">
        <v>343.5</v>
      </c>
      <c r="M20" s="8">
        <v>48.9</v>
      </c>
      <c r="N20" s="9">
        <v>84000000</v>
      </c>
      <c r="O20" s="4" t="s">
        <v>25</v>
      </c>
    </row>
    <row r="21" spans="2:22" x14ac:dyDescent="0.35">
      <c r="C21" s="15"/>
      <c r="D21" s="19" t="s">
        <v>20</v>
      </c>
      <c r="E21" s="14"/>
      <c r="F21" s="7">
        <v>6.04</v>
      </c>
      <c r="G21" s="7">
        <v>0.08</v>
      </c>
      <c r="H21" s="8">
        <v>0.68</v>
      </c>
      <c r="I21" s="8">
        <v>48.35</v>
      </c>
      <c r="J21" s="8">
        <v>47.32</v>
      </c>
      <c r="K21" s="8">
        <v>10.8</v>
      </c>
      <c r="L21" s="8">
        <v>343.5</v>
      </c>
      <c r="M21" s="8">
        <v>28.73</v>
      </c>
      <c r="N21" s="9">
        <v>84000000</v>
      </c>
      <c r="O21" s="4" t="s">
        <v>25</v>
      </c>
    </row>
    <row r="22" spans="2:22" x14ac:dyDescent="0.35">
      <c r="C22" s="15"/>
      <c r="D22" s="19" t="s">
        <v>21</v>
      </c>
      <c r="E22" s="4">
        <v>13.93</v>
      </c>
      <c r="F22" s="7">
        <v>8.23</v>
      </c>
      <c r="G22" s="7">
        <v>0.17</v>
      </c>
      <c r="H22" s="8">
        <v>6.74</v>
      </c>
      <c r="I22" s="16">
        <v>30.45</v>
      </c>
      <c r="J22" s="8">
        <v>107.14</v>
      </c>
      <c r="K22" s="8">
        <v>17.84</v>
      </c>
      <c r="L22" s="8">
        <v>341</v>
      </c>
      <c r="M22" s="8">
        <v>10.15</v>
      </c>
      <c r="N22" s="9">
        <v>83000000</v>
      </c>
      <c r="O22" s="4" t="s">
        <v>26</v>
      </c>
    </row>
    <row r="25" spans="2:22" x14ac:dyDescent="0.35">
      <c r="B25" s="2" t="s">
        <v>32</v>
      </c>
      <c r="C25" s="2" t="s">
        <v>33</v>
      </c>
      <c r="D25" s="2" t="s">
        <v>31</v>
      </c>
      <c r="E25" s="6" t="s">
        <v>48</v>
      </c>
      <c r="F25" s="13"/>
      <c r="G25" s="13"/>
      <c r="H25" s="12" t="s">
        <v>51</v>
      </c>
      <c r="I25" s="11" t="s">
        <v>42</v>
      </c>
      <c r="J25" s="12" t="s">
        <v>44</v>
      </c>
      <c r="K25" s="12" t="s">
        <v>52</v>
      </c>
      <c r="L25" s="12" t="s">
        <v>45</v>
      </c>
      <c r="M25" s="12"/>
    </row>
    <row r="26" spans="2:22" x14ac:dyDescent="0.35">
      <c r="B26" s="40" t="str">
        <f>"2 - 4"</f>
        <v>2 - 4</v>
      </c>
      <c r="C26" s="40">
        <v>123</v>
      </c>
      <c r="D26" t="s">
        <v>34</v>
      </c>
      <c r="E26" s="4">
        <f>E7</f>
        <v>20.46</v>
      </c>
      <c r="H26" s="10">
        <f>(H7-H6)/H6</f>
        <v>1.8067556952081728E-2</v>
      </c>
      <c r="I26" s="10">
        <f>(I7-I6)/I6</f>
        <v>0.13212435233160624</v>
      </c>
      <c r="J26" s="10">
        <f>(J7-J6)/J6</f>
        <v>0.48947368421052645</v>
      </c>
      <c r="K26" s="10">
        <f>(K7-K6)/K6</f>
        <v>1.6826923076923146E-2</v>
      </c>
      <c r="L26" s="10">
        <f>(L7-L6)/L6</f>
        <v>6.4369747899159641E-2</v>
      </c>
      <c r="M26" s="10"/>
    </row>
    <row r="27" spans="2:22" x14ac:dyDescent="0.35">
      <c r="B27" s="40"/>
      <c r="C27" s="40"/>
      <c r="D27" t="s">
        <v>35</v>
      </c>
      <c r="E27" s="4">
        <f>E9</f>
        <v>-4.6100000000000003</v>
      </c>
      <c r="H27" s="10">
        <f>(H9-H8)/H8</f>
        <v>-6.5934065934065991E-2</v>
      </c>
      <c r="I27" s="10">
        <f>(I9-I8)/I8</f>
        <v>0.11568123393316196</v>
      </c>
      <c r="J27" s="10">
        <f>(J9-J8)/J8</f>
        <v>9.9735799207397488E-2</v>
      </c>
      <c r="K27" s="10">
        <f>(K9-K8)/K8</f>
        <v>2.6602176541717128E-2</v>
      </c>
      <c r="L27" s="10">
        <f>(L9-L8)/L8</f>
        <v>4.2016806722689074E-3</v>
      </c>
      <c r="M27" s="10"/>
    </row>
    <row r="28" spans="2:22" x14ac:dyDescent="0.35">
      <c r="B28" s="40"/>
      <c r="C28" s="40"/>
      <c r="D28" t="s">
        <v>36</v>
      </c>
      <c r="E28" s="14"/>
      <c r="H28" s="10">
        <f>(H8-H6)/H6</f>
        <v>-0.1421838177533386</v>
      </c>
      <c r="I28" s="10">
        <f>(I8-I6)/I6</f>
        <v>7.7720207253885272E-3</v>
      </c>
      <c r="J28" s="10">
        <f>(J8-J6)/J6</f>
        <v>-3.9473684210525476E-3</v>
      </c>
      <c r="K28" s="10">
        <f>(K8-K6)/K6</f>
        <v>-6.00961538461547E-3</v>
      </c>
      <c r="L28" s="10">
        <f>(L8-L6)/L6</f>
        <v>0</v>
      </c>
      <c r="M28" s="10"/>
    </row>
    <row r="29" spans="2:22" x14ac:dyDescent="0.35">
      <c r="B29" s="40"/>
      <c r="C29" s="40"/>
      <c r="D29" t="s">
        <v>37</v>
      </c>
      <c r="H29" s="10">
        <f t="shared" ref="H29:L32" si="0">(H10-H$8)/H$8</f>
        <v>-7.8754578754578697E-2</v>
      </c>
      <c r="I29" s="10">
        <f t="shared" si="0"/>
        <v>0.14910025706940885</v>
      </c>
      <c r="J29" s="10">
        <f t="shared" si="0"/>
        <v>-1.6512549537648611E-2</v>
      </c>
      <c r="K29" s="10">
        <f t="shared" si="0"/>
        <v>-1.6928657799274341E-2</v>
      </c>
      <c r="L29" s="10">
        <f t="shared" si="0"/>
        <v>0</v>
      </c>
      <c r="M29" s="10"/>
    </row>
    <row r="30" spans="2:22" x14ac:dyDescent="0.35">
      <c r="B30" s="40"/>
      <c r="C30" s="40"/>
      <c r="D30" t="s">
        <v>38</v>
      </c>
      <c r="H30" s="10">
        <f t="shared" si="0"/>
        <v>-0.10073260073260069</v>
      </c>
      <c r="I30" s="10">
        <f t="shared" si="0"/>
        <v>0.14652956298200523</v>
      </c>
      <c r="J30" s="10">
        <f t="shared" si="0"/>
        <v>-1.2549537648613029E-2</v>
      </c>
      <c r="K30" s="10">
        <f t="shared" si="0"/>
        <v>-1.2091898428053163E-2</v>
      </c>
      <c r="L30" s="10">
        <f t="shared" si="0"/>
        <v>0</v>
      </c>
      <c r="M30" s="10"/>
    </row>
    <row r="31" spans="2:22" x14ac:dyDescent="0.35">
      <c r="B31" s="40"/>
      <c r="C31" s="40"/>
      <c r="D31" t="s">
        <v>39</v>
      </c>
      <c r="H31" s="10">
        <f t="shared" si="0"/>
        <v>-9.8901098901098911E-2</v>
      </c>
      <c r="I31" s="10">
        <f t="shared" si="0"/>
        <v>0.14652956298200523</v>
      </c>
      <c r="J31" s="10">
        <f t="shared" si="0"/>
        <v>2.6089828269484781E-2</v>
      </c>
      <c r="K31" s="10">
        <f t="shared" si="0"/>
        <v>-2.6602176541716913E-2</v>
      </c>
      <c r="L31" s="10">
        <f t="shared" si="0"/>
        <v>3.3613445378156514E-4</v>
      </c>
      <c r="M31" s="10"/>
    </row>
    <row r="32" spans="2:22" x14ac:dyDescent="0.35">
      <c r="B32" s="40"/>
      <c r="C32" s="40"/>
      <c r="D32" t="s">
        <v>40</v>
      </c>
      <c r="H32" s="10">
        <f t="shared" si="0"/>
        <v>-9.8901098901098911E-2</v>
      </c>
      <c r="I32" s="10">
        <f t="shared" si="0"/>
        <v>0.14910025706940885</v>
      </c>
      <c r="J32" s="10">
        <f t="shared" si="0"/>
        <v>7.6618229854689565E-2</v>
      </c>
      <c r="K32" s="10">
        <f t="shared" si="0"/>
        <v>-2.6602176541716913E-2</v>
      </c>
      <c r="L32" s="10">
        <f t="shared" si="0"/>
        <v>6.7226890756301092E-4</v>
      </c>
      <c r="M32" s="10"/>
    </row>
    <row r="33" spans="2:13" x14ac:dyDescent="0.35">
      <c r="B33" s="40" t="str">
        <f>"6 - 9"</f>
        <v>6 - 9</v>
      </c>
      <c r="C33" s="40">
        <v>123</v>
      </c>
      <c r="D33" t="s">
        <v>43</v>
      </c>
      <c r="E33" s="14"/>
      <c r="H33" s="10">
        <f t="shared" ref="H33:L34" si="1">(H15-H14)/H14</f>
        <v>-0.10324232081911269</v>
      </c>
      <c r="I33" s="10">
        <f t="shared" si="1"/>
        <v>0</v>
      </c>
      <c r="J33" s="10">
        <f t="shared" si="1"/>
        <v>-6.8469702156795376E-3</v>
      </c>
      <c r="K33" s="10">
        <f t="shared" si="1"/>
        <v>4.9875311720699407E-3</v>
      </c>
      <c r="L33" s="10">
        <f t="shared" si="1"/>
        <v>0</v>
      </c>
      <c r="M33" s="10"/>
    </row>
    <row r="34" spans="2:13" x14ac:dyDescent="0.35">
      <c r="B34" s="40"/>
      <c r="C34" s="40"/>
      <c r="D34" t="s">
        <v>41</v>
      </c>
      <c r="E34" s="4">
        <f>E16</f>
        <v>-11.37</v>
      </c>
      <c r="H34" s="10">
        <f t="shared" si="1"/>
        <v>-7.3263558515699295E-2</v>
      </c>
      <c r="I34" s="10">
        <f t="shared" si="1"/>
        <v>9.4029850746268615E-2</v>
      </c>
      <c r="J34" s="10">
        <f t="shared" si="1"/>
        <v>0.18855567045846242</v>
      </c>
      <c r="K34" s="10">
        <f t="shared" si="1"/>
        <v>-0.15508684863523584</v>
      </c>
      <c r="L34" s="10">
        <f t="shared" si="1"/>
        <v>-3.952569169960474E-3</v>
      </c>
      <c r="M34" s="10"/>
    </row>
    <row r="35" spans="2:13" x14ac:dyDescent="0.35">
      <c r="B35" s="40"/>
      <c r="C35" s="40">
        <v>213</v>
      </c>
      <c r="D35" t="s">
        <v>43</v>
      </c>
      <c r="E35" s="14"/>
      <c r="H35" s="10">
        <f t="shared" ref="H35:L36" si="2">(H18-H17)/H17</f>
        <v>-0.26773049645390068</v>
      </c>
      <c r="I35" s="10">
        <f t="shared" si="2"/>
        <v>0</v>
      </c>
      <c r="J35" s="10">
        <f t="shared" si="2"/>
        <v>0.11449231696294078</v>
      </c>
      <c r="K35" s="10">
        <f t="shared" si="2"/>
        <v>0.18311874105865514</v>
      </c>
      <c r="L35" s="10">
        <f t="shared" si="2"/>
        <v>0</v>
      </c>
      <c r="M35" s="10"/>
    </row>
    <row r="36" spans="2:13" x14ac:dyDescent="0.35">
      <c r="B36" s="40"/>
      <c r="C36" s="40"/>
      <c r="D36" t="s">
        <v>41</v>
      </c>
      <c r="E36" s="4">
        <f>E19</f>
        <v>-18.87</v>
      </c>
      <c r="H36" s="10">
        <f t="shared" si="2"/>
        <v>0.78450363196125916</v>
      </c>
      <c r="I36" s="10">
        <f t="shared" si="2"/>
        <v>2.7804410354745981E-2</v>
      </c>
      <c r="J36" s="10">
        <f t="shared" si="2"/>
        <v>1.3006217896728842</v>
      </c>
      <c r="K36" s="10">
        <f t="shared" si="2"/>
        <v>0.53204353083434108</v>
      </c>
      <c r="L36" s="10">
        <f t="shared" si="2"/>
        <v>5.9850374064837904E-2</v>
      </c>
      <c r="M36" s="10"/>
    </row>
    <row r="37" spans="2:13" x14ac:dyDescent="0.35">
      <c r="B37" s="40"/>
      <c r="C37" s="40">
        <v>335</v>
      </c>
      <c r="D37" t="s">
        <v>43</v>
      </c>
      <c r="E37" s="14"/>
      <c r="H37" s="10">
        <f t="shared" ref="H37" si="3">(H21-H20)/H20</f>
        <v>-1.4492753623188259E-2</v>
      </c>
      <c r="I37" s="10">
        <f t="shared" ref="I37:J38" si="4">(I21-I20)/I20</f>
        <v>3.1120331950207172E-3</v>
      </c>
      <c r="J37" s="10">
        <f t="shared" si="4"/>
        <v>4.8758865248227014E-2</v>
      </c>
      <c r="K37" s="10">
        <f>(K21-K20)/K20</f>
        <v>0.11570247933884308</v>
      </c>
      <c r="L37" s="10">
        <f>(L21-L20)/L20</f>
        <v>0</v>
      </c>
      <c r="M37" s="10"/>
    </row>
    <row r="38" spans="2:13" x14ac:dyDescent="0.35">
      <c r="B38" s="40"/>
      <c r="C38" s="40"/>
      <c r="D38" t="s">
        <v>41</v>
      </c>
      <c r="E38" s="4">
        <f>E22</f>
        <v>13.93</v>
      </c>
      <c r="H38" s="10">
        <f t="shared" ref="H38" si="5">(H22-H21)/H21</f>
        <v>8.9117647058823533</v>
      </c>
      <c r="I38" s="10">
        <f t="shared" si="4"/>
        <v>-0.37021716649431236</v>
      </c>
      <c r="J38" s="10">
        <f t="shared" si="4"/>
        <v>1.2641589180050719</v>
      </c>
      <c r="K38" s="10">
        <f>(K22-K21)/K21</f>
        <v>0.65185185185185168</v>
      </c>
      <c r="L38" s="10">
        <f>(L22-L21)/L21</f>
        <v>-7.2780203784570596E-3</v>
      </c>
      <c r="M38" s="10"/>
    </row>
  </sheetData>
  <mergeCells count="8">
    <mergeCell ref="D2:G2"/>
    <mergeCell ref="Q14:V17"/>
    <mergeCell ref="B26:B32"/>
    <mergeCell ref="C26:C32"/>
    <mergeCell ref="B33:B38"/>
    <mergeCell ref="C33:C34"/>
    <mergeCell ref="C35:C36"/>
    <mergeCell ref="C37:C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4"/>
  <sheetViews>
    <sheetView tabSelected="1" topLeftCell="M1" workbookViewId="0">
      <pane ySplit="6" topLeftCell="A7" activePane="bottomLeft" state="frozen"/>
      <selection pane="bottomLeft" activeCell="T5" sqref="T5"/>
    </sheetView>
  </sheetViews>
  <sheetFormatPr defaultRowHeight="14.5" x14ac:dyDescent="0.35"/>
  <cols>
    <col min="4" max="4" width="12.453125" bestFit="1" customWidth="1"/>
    <col min="6" max="9" width="9.1796875" customWidth="1"/>
    <col min="10" max="10" width="12" customWidth="1"/>
    <col min="11" max="15" width="9.1796875" customWidth="1"/>
    <col min="16" max="16" width="11" customWidth="1"/>
    <col min="17" max="19" width="9.1796875" customWidth="1"/>
    <col min="20" max="20" width="12.453125" customWidth="1"/>
    <col min="21" max="21" width="13.453125" customWidth="1"/>
    <col min="22" max="22" width="10.26953125" bestFit="1" customWidth="1"/>
    <col min="23" max="25" width="9.1796875" customWidth="1"/>
    <col min="26" max="26" width="10" bestFit="1" customWidth="1"/>
    <col min="27" max="27" width="9.1796875" customWidth="1"/>
    <col min="28" max="29" width="9.1796875" style="27"/>
    <col min="30" max="30" width="12.453125" style="27" bestFit="1" customWidth="1"/>
    <col min="31" max="31" width="11.54296875" bestFit="1" customWidth="1"/>
    <col min="32" max="32" width="9.1796875" style="24"/>
    <col min="33" max="33" width="23.7265625" style="29" bestFit="1" customWidth="1"/>
  </cols>
  <sheetData>
    <row r="1" spans="2:33" x14ac:dyDescent="0.35">
      <c r="AB1"/>
      <c r="AC1"/>
      <c r="AD1"/>
      <c r="AF1"/>
      <c r="AG1"/>
    </row>
    <row r="2" spans="2:33" ht="18.5" x14ac:dyDescent="0.45">
      <c r="B2" s="37" t="s">
        <v>53</v>
      </c>
      <c r="C2" s="37"/>
      <c r="D2" s="37"/>
      <c r="AB2"/>
      <c r="AC2"/>
      <c r="AD2"/>
      <c r="AF2"/>
      <c r="AG2"/>
    </row>
    <row r="3" spans="2:33" x14ac:dyDescent="0.35">
      <c r="U3" s="23"/>
      <c r="V3" s="23"/>
      <c r="W3" s="23"/>
      <c r="X3" s="23"/>
      <c r="Y3" s="23"/>
      <c r="Z3" s="23"/>
      <c r="AB3"/>
      <c r="AC3"/>
      <c r="AD3"/>
      <c r="AF3"/>
      <c r="AG3"/>
    </row>
    <row r="4" spans="2:33" x14ac:dyDescent="0.35">
      <c r="J4" s="32" t="s">
        <v>89</v>
      </c>
      <c r="K4" s="31">
        <f>MAX(K7:K57)</f>
        <v>1.74950451973655</v>
      </c>
      <c r="L4" s="31">
        <f t="shared" ref="L4:O4" si="0">MAX(L7:L57)</f>
        <v>4.4221610040642503</v>
      </c>
      <c r="M4" s="31">
        <f t="shared" si="0"/>
        <v>0.99995827083335198</v>
      </c>
      <c r="N4" s="31">
        <f t="shared" si="0"/>
        <v>0.46233631101848199</v>
      </c>
      <c r="O4" s="31">
        <f t="shared" si="0"/>
        <v>1.0902532341113</v>
      </c>
      <c r="P4" s="31">
        <f t="shared" ref="P4" si="1">MAX(P7:P57)</f>
        <v>68.100325468187094</v>
      </c>
      <c r="U4" s="45" t="s">
        <v>89</v>
      </c>
      <c r="V4" s="24">
        <f>MAX(V7:V45)</f>
        <v>7.1428571428571077</v>
      </c>
      <c r="W4" s="24">
        <f t="shared" ref="W4:Z4" si="2">MAX(W7:W45)</f>
        <v>1196.6822794691602</v>
      </c>
      <c r="X4" s="24">
        <f t="shared" si="2"/>
        <v>121.75332181498553</v>
      </c>
      <c r="Y4" s="24">
        <f t="shared" si="2"/>
        <v>21.732334219799089</v>
      </c>
      <c r="Z4" s="24">
        <f t="shared" si="2"/>
        <v>23.134944823002805</v>
      </c>
      <c r="AB4"/>
      <c r="AC4"/>
      <c r="AD4"/>
      <c r="AF4"/>
      <c r="AG4"/>
    </row>
    <row r="5" spans="2:33" ht="16" thickBot="1" x14ac:dyDescent="0.4">
      <c r="B5" s="22" t="s">
        <v>59</v>
      </c>
      <c r="J5" s="33" t="s">
        <v>90</v>
      </c>
      <c r="K5" s="25">
        <f>MIN(K7:K57)</f>
        <v>0</v>
      </c>
      <c r="L5" s="25">
        <f t="shared" ref="L5:O5" si="3">MIN(L7:L57)</f>
        <v>0</v>
      </c>
      <c r="M5" s="25">
        <f t="shared" si="3"/>
        <v>1.66443460056956E-30</v>
      </c>
      <c r="N5" s="35">
        <f t="shared" si="3"/>
        <v>0</v>
      </c>
      <c r="O5" s="25">
        <f t="shared" si="3"/>
        <v>0</v>
      </c>
      <c r="P5" s="25">
        <f t="shared" ref="P5" si="4">MIN(P7:P57)</f>
        <v>10.384974396899</v>
      </c>
      <c r="R5" s="22" t="s">
        <v>71</v>
      </c>
      <c r="U5" s="33" t="s">
        <v>90</v>
      </c>
      <c r="V5" s="46">
        <f>MIN(V7:V45)</f>
        <v>-6.6666666666666359</v>
      </c>
      <c r="W5" s="46">
        <f t="shared" ref="W5:Z5" si="5">MIN(W7:W45)</f>
        <v>-144.02985074626855</v>
      </c>
      <c r="X5" s="46">
        <f t="shared" si="5"/>
        <v>-5.4134329389321199</v>
      </c>
      <c r="Y5" s="46">
        <f t="shared" si="5"/>
        <v>-1.0949909606422412</v>
      </c>
      <c r="Z5" s="46">
        <f t="shared" si="5"/>
        <v>-47.313621543136804</v>
      </c>
      <c r="AB5" s="22" t="s">
        <v>88</v>
      </c>
      <c r="AC5"/>
      <c r="AD5"/>
      <c r="AF5"/>
      <c r="AG5"/>
    </row>
    <row r="6" spans="2:33" ht="17" thickBot="1" x14ac:dyDescent="0.5">
      <c r="B6" s="2" t="s">
        <v>54</v>
      </c>
      <c r="C6" s="2" t="s">
        <v>55</v>
      </c>
      <c r="D6" s="2" t="s">
        <v>70</v>
      </c>
      <c r="E6" s="20" t="s">
        <v>30</v>
      </c>
      <c r="F6" s="20" t="s">
        <v>93</v>
      </c>
      <c r="G6" s="20" t="s">
        <v>57</v>
      </c>
      <c r="H6" s="20" t="s">
        <v>56</v>
      </c>
      <c r="I6" s="20" t="s">
        <v>94</v>
      </c>
      <c r="J6" s="21" t="s">
        <v>58</v>
      </c>
      <c r="K6" s="21" t="s">
        <v>80</v>
      </c>
      <c r="L6" s="21" t="s">
        <v>81</v>
      </c>
      <c r="M6" s="21" t="s">
        <v>82</v>
      </c>
      <c r="N6" s="36" t="s">
        <v>83</v>
      </c>
      <c r="O6" s="21" t="s">
        <v>84</v>
      </c>
      <c r="P6" s="21" t="s">
        <v>91</v>
      </c>
      <c r="R6" s="2" t="s">
        <v>54</v>
      </c>
      <c r="S6" s="2" t="s">
        <v>55</v>
      </c>
      <c r="T6" s="2" t="s">
        <v>70</v>
      </c>
      <c r="U6" s="20" t="s">
        <v>31</v>
      </c>
      <c r="V6" s="20" t="s">
        <v>99</v>
      </c>
      <c r="W6" s="20" t="s">
        <v>72</v>
      </c>
      <c r="X6" s="20" t="s">
        <v>73</v>
      </c>
      <c r="Y6" s="20" t="s">
        <v>95</v>
      </c>
      <c r="Z6" s="20" t="s">
        <v>92</v>
      </c>
      <c r="AB6" s="2" t="s">
        <v>54</v>
      </c>
      <c r="AC6" s="2" t="s">
        <v>55</v>
      </c>
      <c r="AD6" s="2" t="s">
        <v>70</v>
      </c>
      <c r="AE6" s="20" t="s">
        <v>85</v>
      </c>
      <c r="AF6" s="20" t="s">
        <v>86</v>
      </c>
      <c r="AG6" s="21" t="s">
        <v>87</v>
      </c>
    </row>
    <row r="7" spans="2:33" x14ac:dyDescent="0.35">
      <c r="B7">
        <v>2</v>
      </c>
      <c r="C7">
        <v>3</v>
      </c>
      <c r="D7">
        <v>123</v>
      </c>
      <c r="E7" t="s">
        <v>60</v>
      </c>
      <c r="F7" s="24">
        <v>1.89999988720047</v>
      </c>
      <c r="G7" s="24">
        <v>20.099998806699698</v>
      </c>
      <c r="H7" s="24">
        <v>34.104595027049001</v>
      </c>
      <c r="I7" s="24">
        <v>125.804693798019</v>
      </c>
      <c r="J7" s="24">
        <v>4.4164329767227201E-2</v>
      </c>
      <c r="K7" s="24">
        <v>0</v>
      </c>
      <c r="L7" s="24">
        <v>0</v>
      </c>
      <c r="M7" s="24">
        <v>2.23769609514103E-28</v>
      </c>
      <c r="N7" s="24">
        <v>0</v>
      </c>
      <c r="O7" s="24">
        <v>0</v>
      </c>
      <c r="P7" s="24">
        <v>44.010680119341998</v>
      </c>
      <c r="R7">
        <v>2</v>
      </c>
      <c r="S7">
        <v>3</v>
      </c>
      <c r="T7">
        <v>123</v>
      </c>
      <c r="U7" t="s">
        <v>34</v>
      </c>
      <c r="V7" s="24">
        <f>((F10-F7)/F7)*100</f>
        <v>0</v>
      </c>
      <c r="W7" s="24">
        <f t="shared" ref="W7:Y7" si="6">((G10-G7)/G7)*100</f>
        <v>-144.02985074626855</v>
      </c>
      <c r="X7" s="24">
        <f t="shared" si="6"/>
        <v>30.658406304325574</v>
      </c>
      <c r="Y7" s="24">
        <f t="shared" si="6"/>
        <v>4.668178367535976</v>
      </c>
      <c r="Z7" s="24">
        <f>P10-P7</f>
        <v>-22.666317363553897</v>
      </c>
      <c r="AB7" s="27">
        <f>B10</f>
        <v>2</v>
      </c>
      <c r="AC7" s="27">
        <f>C10</f>
        <v>3</v>
      </c>
      <c r="AD7" s="27">
        <f>D10</f>
        <v>123</v>
      </c>
      <c r="AE7" s="27" t="str">
        <f>E10</f>
        <v>ND+LFV</v>
      </c>
      <c r="AF7" s="24">
        <f>ABS(H10-H$7)/H$7</f>
        <v>0.30658406304325575</v>
      </c>
      <c r="AG7" s="29">
        <f>N10-(AF7*N10)</f>
        <v>9.5795632683405893E-2</v>
      </c>
    </row>
    <row r="8" spans="2:33" x14ac:dyDescent="0.35">
      <c r="B8">
        <v>2</v>
      </c>
      <c r="C8">
        <v>4</v>
      </c>
      <c r="D8">
        <v>123</v>
      </c>
      <c r="E8" t="s">
        <v>60</v>
      </c>
      <c r="F8" s="24">
        <v>1.9499998842320601</v>
      </c>
      <c r="G8" s="24">
        <v>17.099998984804198</v>
      </c>
      <c r="H8" s="24">
        <v>30.3089872877296</v>
      </c>
      <c r="I8" s="24">
        <v>124.96380953602799</v>
      </c>
      <c r="J8" s="24">
        <v>5.4584302008152001E-2</v>
      </c>
      <c r="K8" s="24">
        <v>0</v>
      </c>
      <c r="L8" s="24">
        <v>0</v>
      </c>
      <c r="M8" s="24">
        <v>3.9150421996089199E-28</v>
      </c>
      <c r="N8" s="24">
        <v>0</v>
      </c>
      <c r="O8" s="24">
        <v>0</v>
      </c>
      <c r="P8" s="24">
        <v>46.306007953581798</v>
      </c>
      <c r="R8">
        <v>2</v>
      </c>
      <c r="S8">
        <v>4</v>
      </c>
      <c r="T8">
        <v>123</v>
      </c>
      <c r="U8" t="s">
        <v>34</v>
      </c>
      <c r="V8" s="24">
        <f t="shared" ref="V8:V9" si="7">((F11-F8)/F8)*100</f>
        <v>0</v>
      </c>
      <c r="W8" s="24">
        <f t="shared" ref="W8:W9" si="8">((G11-G8)/G8)*100</f>
        <v>0.29239766081877561</v>
      </c>
      <c r="X8" s="24">
        <f t="shared" ref="X8:X9" si="9">((H11-H8)/H8)*100</f>
        <v>31.950361465378091</v>
      </c>
      <c r="Y8" s="24">
        <f t="shared" ref="Y8:Y9" si="10">((I11-I8)/I8)*100</f>
        <v>9.1932263855815446</v>
      </c>
      <c r="Z8" s="24">
        <f t="shared" ref="Z8:Z9" si="11">P11-P8</f>
        <v>-21.771128519815797</v>
      </c>
      <c r="AB8" s="27">
        <f t="shared" ref="AB8:AB9" si="12">B11</f>
        <v>2</v>
      </c>
      <c r="AC8" s="27">
        <f t="shared" ref="AC8:AC10" si="13">C11</f>
        <v>4</v>
      </c>
      <c r="AD8" s="27">
        <f t="shared" ref="AD8:AD10" si="14">D11</f>
        <v>123</v>
      </c>
      <c r="AE8" s="27" t="str">
        <f t="shared" ref="AE8:AE10" si="15">E11</f>
        <v>ND+LFV</v>
      </c>
      <c r="AF8" s="24">
        <f>ABS(H11-H$8)/H$8</f>
        <v>0.31950361465378091</v>
      </c>
      <c r="AG8" s="29">
        <f t="shared" ref="AG8:AG27" si="16">N11-(AF8*N11)</f>
        <v>3.8421404084872754E-2</v>
      </c>
    </row>
    <row r="9" spans="2:33" x14ac:dyDescent="0.35">
      <c r="B9" s="23">
        <v>2</v>
      </c>
      <c r="C9" s="23">
        <v>5</v>
      </c>
      <c r="D9" s="23">
        <v>123</v>
      </c>
      <c r="E9" s="23" t="s">
        <v>60</v>
      </c>
      <c r="F9" s="25">
        <v>1.9104000255065801</v>
      </c>
      <c r="G9" s="25">
        <v>86.393601153478301</v>
      </c>
      <c r="H9" s="25">
        <v>34.0722606012664</v>
      </c>
      <c r="I9" s="25">
        <v>122.979424270235</v>
      </c>
      <c r="J9" s="25">
        <v>4.1790723800659201E-2</v>
      </c>
      <c r="K9" s="25">
        <v>0</v>
      </c>
      <c r="L9" s="25">
        <v>0</v>
      </c>
      <c r="M9" s="25">
        <v>8.1049833277964808E-28</v>
      </c>
      <c r="N9" s="25">
        <v>0</v>
      </c>
      <c r="O9" s="25">
        <v>0</v>
      </c>
      <c r="P9" s="25">
        <v>44.554416542822302</v>
      </c>
      <c r="R9" s="23">
        <v>2</v>
      </c>
      <c r="S9" s="23">
        <v>5</v>
      </c>
      <c r="T9" s="23">
        <v>123</v>
      </c>
      <c r="U9" s="23" t="s">
        <v>34</v>
      </c>
      <c r="V9" s="25">
        <f t="shared" si="7"/>
        <v>-0.54439584208821834</v>
      </c>
      <c r="W9" s="25">
        <f t="shared" si="8"/>
        <v>-66.837823731638352</v>
      </c>
      <c r="X9" s="25">
        <f t="shared" si="9"/>
        <v>37.332640169195642</v>
      </c>
      <c r="Y9" s="25">
        <f t="shared" si="10"/>
        <v>16.453651471541683</v>
      </c>
      <c r="Z9" s="25">
        <f t="shared" si="11"/>
        <v>-23.080857012794201</v>
      </c>
      <c r="AB9" s="28">
        <f t="shared" si="12"/>
        <v>2</v>
      </c>
      <c r="AC9" s="28">
        <f t="shared" si="13"/>
        <v>5</v>
      </c>
      <c r="AD9" s="28">
        <f t="shared" si="14"/>
        <v>123</v>
      </c>
      <c r="AE9" s="28" t="str">
        <f t="shared" si="15"/>
        <v>ND+LFV</v>
      </c>
      <c r="AF9" s="25">
        <f>ABS(H12-H$9)/H$9</f>
        <v>0.37332640169195641</v>
      </c>
      <c r="AG9" s="30">
        <f t="shared" si="16"/>
        <v>7.5107577270152867E-2</v>
      </c>
    </row>
    <row r="10" spans="2:33" x14ac:dyDescent="0.35">
      <c r="B10">
        <v>2</v>
      </c>
      <c r="C10">
        <v>3</v>
      </c>
      <c r="D10">
        <v>123</v>
      </c>
      <c r="E10" t="s">
        <v>61</v>
      </c>
      <c r="F10" s="24">
        <v>1.89999988720047</v>
      </c>
      <c r="G10" s="24">
        <v>-8.8499994745916393</v>
      </c>
      <c r="H10" s="24">
        <v>44.560520338886498</v>
      </c>
      <c r="I10" s="24">
        <v>131.677481299243</v>
      </c>
      <c r="J10" s="24">
        <v>14.6258087158203</v>
      </c>
      <c r="K10" s="24">
        <v>1.1613319109654601</v>
      </c>
      <c r="L10" s="24">
        <v>1.6101175091497899</v>
      </c>
      <c r="M10" s="24">
        <v>0.97397201450831306</v>
      </c>
      <c r="N10" s="24">
        <v>0.13815031870169101</v>
      </c>
      <c r="O10" s="24">
        <v>0.51800735654184105</v>
      </c>
      <c r="P10" s="24">
        <v>21.344362755788101</v>
      </c>
      <c r="R10">
        <v>2</v>
      </c>
      <c r="S10">
        <v>3</v>
      </c>
      <c r="T10">
        <v>123</v>
      </c>
      <c r="U10" t="s">
        <v>35</v>
      </c>
      <c r="V10" s="24">
        <f>((F16-F13)/F13)*100</f>
        <v>0</v>
      </c>
      <c r="W10" s="24">
        <f t="shared" ref="W10:Y10" si="17">((G16-G13)/G13)*100</f>
        <v>0</v>
      </c>
      <c r="X10" s="24">
        <f t="shared" si="17"/>
        <v>6.3845130389779721</v>
      </c>
      <c r="Y10" s="24">
        <f t="shared" si="17"/>
        <v>6.3598712011531653</v>
      </c>
      <c r="Z10" s="24">
        <f>P16-P13</f>
        <v>-12.261421478239697</v>
      </c>
      <c r="AB10" s="27">
        <f>B13</f>
        <v>2</v>
      </c>
      <c r="AC10" s="27">
        <f t="shared" si="13"/>
        <v>3</v>
      </c>
      <c r="AD10" s="27">
        <f t="shared" si="14"/>
        <v>123</v>
      </c>
      <c r="AE10" s="27" t="str">
        <f t="shared" si="15"/>
        <v>D1</v>
      </c>
      <c r="AF10" s="24">
        <f>ABS(H13-H$7)/H$7</f>
        <v>4.2872502713444845E-2</v>
      </c>
    </row>
    <row r="11" spans="2:33" x14ac:dyDescent="0.35">
      <c r="B11">
        <v>2</v>
      </c>
      <c r="C11">
        <v>4</v>
      </c>
      <c r="D11">
        <v>123</v>
      </c>
      <c r="E11" t="s">
        <v>61</v>
      </c>
      <c r="F11" s="24">
        <v>1.9499998842320601</v>
      </c>
      <c r="G11" s="24">
        <v>17.1499989818358</v>
      </c>
      <c r="H11" s="24">
        <v>39.992818282654703</v>
      </c>
      <c r="I11" s="24">
        <v>136.45201544672199</v>
      </c>
      <c r="J11" s="24">
        <v>20.461481094360401</v>
      </c>
      <c r="K11" s="24">
        <v>0.83947800473551304</v>
      </c>
      <c r="L11" s="24">
        <v>1.29157085835151</v>
      </c>
      <c r="M11" s="24">
        <v>0.97423268903722005</v>
      </c>
      <c r="N11" s="24">
        <v>5.6460849627180502E-2</v>
      </c>
      <c r="O11" s="24">
        <v>0.34073537873797199</v>
      </c>
      <c r="P11" s="24">
        <v>24.534879433766001</v>
      </c>
      <c r="R11">
        <v>2</v>
      </c>
      <c r="S11">
        <v>4</v>
      </c>
      <c r="T11">
        <v>123</v>
      </c>
      <c r="U11" t="s">
        <v>35</v>
      </c>
      <c r="V11" s="24">
        <f t="shared" ref="V11:V12" si="18">((F17-F14)/F14)*100</f>
        <v>2.631578947368356</v>
      </c>
      <c r="W11" s="24">
        <f t="shared" ref="W11:W12" si="19">((G17-G14)/G14)*100</f>
        <v>-0.29069767441864552</v>
      </c>
      <c r="X11" s="24">
        <f t="shared" ref="X11:X12" si="20">((H17-H14)/H14)*100</f>
        <v>7.8545439919558824</v>
      </c>
      <c r="Y11" s="24">
        <f t="shared" ref="Y11:Y12" si="21">((I17-I14)/I14)*100</f>
        <v>5.3693857025886684</v>
      </c>
      <c r="Z11" s="24">
        <f t="shared" ref="Z11:Z12" si="22">P17-P14</f>
        <v>-11.706397394974594</v>
      </c>
      <c r="AB11" s="27">
        <f t="shared" ref="AB11:AB12" si="23">B14</f>
        <v>2</v>
      </c>
      <c r="AC11" s="27">
        <f t="shared" ref="AC11:AC13" si="24">C14</f>
        <v>4</v>
      </c>
      <c r="AD11" s="27">
        <f t="shared" ref="AD11:AD13" si="25">D14</f>
        <v>123</v>
      </c>
      <c r="AE11" s="27" t="str">
        <f t="shared" ref="AE11:AE13" si="26">E14</f>
        <v>D1</v>
      </c>
      <c r="AF11" s="24">
        <f>ABS(H14-H$8)/H$8</f>
        <v>1.4863390939042326E-3</v>
      </c>
    </row>
    <row r="12" spans="2:33" x14ac:dyDescent="0.35">
      <c r="B12" s="23">
        <v>2</v>
      </c>
      <c r="C12" s="23">
        <v>5</v>
      </c>
      <c r="D12" s="23">
        <v>123</v>
      </c>
      <c r="E12" s="23" t="s">
        <v>61</v>
      </c>
      <c r="F12" s="25">
        <v>1.89999988720047</v>
      </c>
      <c r="G12" s="25">
        <v>28.649998299101799</v>
      </c>
      <c r="H12" s="25">
        <v>46.7923350490478</v>
      </c>
      <c r="I12" s="25">
        <v>143.21403012136801</v>
      </c>
      <c r="J12" s="25">
        <v>11.7812232971191</v>
      </c>
      <c r="K12" s="25">
        <v>1.0665264051890699</v>
      </c>
      <c r="L12" s="25">
        <v>1.5580082468665599</v>
      </c>
      <c r="M12" s="25">
        <v>0.99557423750029805</v>
      </c>
      <c r="N12" s="25">
        <v>0.119851191230867</v>
      </c>
      <c r="O12" s="25">
        <v>0.48500630212513002</v>
      </c>
      <c r="P12" s="25">
        <v>21.473559530028101</v>
      </c>
      <c r="R12" s="23">
        <v>2</v>
      </c>
      <c r="S12" s="23">
        <v>5</v>
      </c>
      <c r="T12" s="23">
        <v>123</v>
      </c>
      <c r="U12" s="23" t="s">
        <v>35</v>
      </c>
      <c r="V12" s="25">
        <f t="shared" si="18"/>
        <v>-0.54439584208821834</v>
      </c>
      <c r="W12" s="25">
        <f t="shared" si="19"/>
        <v>-72.708671308778847</v>
      </c>
      <c r="X12" s="25">
        <f t="shared" si="20"/>
        <v>14.685830583126236</v>
      </c>
      <c r="Y12" s="25">
        <f t="shared" si="21"/>
        <v>19.679993770541731</v>
      </c>
      <c r="Z12" s="25">
        <f t="shared" si="22"/>
        <v>-9.6372414430906019</v>
      </c>
      <c r="AB12" s="28">
        <f t="shared" si="23"/>
        <v>2</v>
      </c>
      <c r="AC12" s="28">
        <f t="shared" si="24"/>
        <v>5</v>
      </c>
      <c r="AD12" s="28">
        <f t="shared" si="25"/>
        <v>123</v>
      </c>
      <c r="AE12" s="28" t="str">
        <f t="shared" si="26"/>
        <v>D1</v>
      </c>
      <c r="AF12" s="25">
        <f>ABS(H15-H$9)/H$9</f>
        <v>4.3001601098535271E-2</v>
      </c>
      <c r="AG12" s="30"/>
    </row>
    <row r="13" spans="2:33" x14ac:dyDescent="0.35">
      <c r="B13">
        <v>2</v>
      </c>
      <c r="C13">
        <v>3</v>
      </c>
      <c r="D13">
        <v>123</v>
      </c>
      <c r="E13" t="s">
        <v>62</v>
      </c>
      <c r="F13" s="24">
        <v>1.89999988720047</v>
      </c>
      <c r="G13" s="24">
        <v>20.0499988096681</v>
      </c>
      <c r="H13" s="24">
        <v>35.566744369887097</v>
      </c>
      <c r="I13" s="24">
        <v>125.160297447544</v>
      </c>
      <c r="J13" s="24">
        <v>3.7400808185339002E-2</v>
      </c>
      <c r="K13" s="24">
        <v>1.7153032399796799</v>
      </c>
      <c r="L13" s="24">
        <v>1.72540991442875</v>
      </c>
      <c r="M13" s="24">
        <v>0.48834127487454498</v>
      </c>
      <c r="N13" s="24">
        <v>7.11558761911302E-3</v>
      </c>
      <c r="O13" s="24">
        <v>0.12644643767335301</v>
      </c>
      <c r="P13" s="24">
        <v>45.1037184150454</v>
      </c>
      <c r="R13">
        <v>2</v>
      </c>
      <c r="S13">
        <v>3</v>
      </c>
      <c r="T13">
        <v>123</v>
      </c>
      <c r="U13" t="s">
        <v>36</v>
      </c>
      <c r="V13" s="24">
        <f>((F13-F7)/F7)*100</f>
        <v>0</v>
      </c>
      <c r="W13" s="24">
        <f t="shared" ref="W13:Y13" si="27">((G13-G7)/G7)*100</f>
        <v>-0.2487562189055075</v>
      </c>
      <c r="X13" s="24">
        <f t="shared" si="27"/>
        <v>4.2872502713444849</v>
      </c>
      <c r="Y13" s="24">
        <f t="shared" si="27"/>
        <v>-0.51221964063566039</v>
      </c>
      <c r="Z13" s="24">
        <f>P13-P7</f>
        <v>1.0930382957034013</v>
      </c>
      <c r="AB13" s="27">
        <f>B16</f>
        <v>2</v>
      </c>
      <c r="AC13" s="27">
        <f t="shared" si="24"/>
        <v>3</v>
      </c>
      <c r="AD13" s="27">
        <f t="shared" si="25"/>
        <v>123</v>
      </c>
      <c r="AE13" s="27" t="str">
        <f t="shared" si="26"/>
        <v>D1+LFV</v>
      </c>
      <c r="AF13" s="24">
        <f>ABS(H16-H$7)/H$7</f>
        <v>0.10945483362910063</v>
      </c>
      <c r="AG13" s="29">
        <f t="shared" si="16"/>
        <v>1.8748212503526158E-2</v>
      </c>
    </row>
    <row r="14" spans="2:33" x14ac:dyDescent="0.35">
      <c r="B14">
        <v>2</v>
      </c>
      <c r="C14">
        <v>4</v>
      </c>
      <c r="D14">
        <v>123</v>
      </c>
      <c r="E14" t="s">
        <v>62</v>
      </c>
      <c r="F14" s="24">
        <v>1.89999988720047</v>
      </c>
      <c r="G14" s="24">
        <v>17.199998978867399</v>
      </c>
      <c r="H14" s="24">
        <v>30.263937855027201</v>
      </c>
      <c r="I14" s="24">
        <v>124.136658333811</v>
      </c>
      <c r="J14" s="24">
        <v>5.0482239574194003E-2</v>
      </c>
      <c r="K14" s="24">
        <v>1.70048262240054</v>
      </c>
      <c r="L14" s="24">
        <v>1.77625272432934</v>
      </c>
      <c r="M14" s="24">
        <v>0.50932409571488102</v>
      </c>
      <c r="N14" s="24">
        <v>6.4459578388450503E-3</v>
      </c>
      <c r="O14" s="24">
        <v>0.11182360049436101</v>
      </c>
      <c r="P14" s="24">
        <v>45.376606416960797</v>
      </c>
      <c r="R14">
        <v>2</v>
      </c>
      <c r="S14">
        <v>4</v>
      </c>
      <c r="T14">
        <v>123</v>
      </c>
      <c r="U14" t="s">
        <v>36</v>
      </c>
      <c r="V14" s="24">
        <f t="shared" ref="V14:V15" si="28">((F14-F8)/F8)*100</f>
        <v>-2.5641025641025026</v>
      </c>
      <c r="W14" s="24">
        <f t="shared" ref="W14:W15" si="29">((G14-G8)/G8)*100</f>
        <v>0.58479532163753045</v>
      </c>
      <c r="X14" s="24">
        <f t="shared" ref="X14:X15" si="30">((H14-H8)/H8)*100</f>
        <v>-0.14863390939042326</v>
      </c>
      <c r="Y14" s="24">
        <f t="shared" ref="Y14:Y15" si="31">((I14-I8)/I8)*100</f>
        <v>-0.66191260116675776</v>
      </c>
      <c r="Z14" s="24">
        <f t="shared" ref="Z14:Z15" si="32">P14-P8</f>
        <v>-0.92940153662100045</v>
      </c>
      <c r="AB14" s="27">
        <f t="shared" ref="AB14:AB16" si="33">B17</f>
        <v>2</v>
      </c>
      <c r="AC14" s="27">
        <f t="shared" ref="AC14:AC16" si="34">C17</f>
        <v>4</v>
      </c>
      <c r="AD14" s="27">
        <f t="shared" ref="AD14:AD16" si="35">D17</f>
        <v>123</v>
      </c>
      <c r="AE14" s="27" t="str">
        <f t="shared" ref="AE14:AE16" si="36">E17</f>
        <v>D1+LFV</v>
      </c>
      <c r="AF14" s="24">
        <f>ABS(H17-H$8)/H$8</f>
        <v>7.6942355667654241E-2</v>
      </c>
      <c r="AG14" s="29">
        <f t="shared" si="16"/>
        <v>1.4514433228383769E-2</v>
      </c>
    </row>
    <row r="15" spans="2:33" x14ac:dyDescent="0.35">
      <c r="B15" s="23">
        <v>2</v>
      </c>
      <c r="C15" s="23">
        <v>5</v>
      </c>
      <c r="D15" s="23">
        <v>123</v>
      </c>
      <c r="E15" s="23" t="s">
        <v>62</v>
      </c>
      <c r="F15" s="25">
        <v>1.9104000255065801</v>
      </c>
      <c r="G15" s="25">
        <v>105.161601404058</v>
      </c>
      <c r="H15" s="25">
        <v>35.537422360167398</v>
      </c>
      <c r="I15" s="25">
        <v>122.866712536883</v>
      </c>
      <c r="J15" s="25">
        <v>3.8907174021005603E-2</v>
      </c>
      <c r="K15" s="25">
        <v>1.53748142080898</v>
      </c>
      <c r="L15" s="25">
        <v>1.7014215539902799</v>
      </c>
      <c r="M15" s="25">
        <v>0.71111372228513603</v>
      </c>
      <c r="N15" s="25">
        <v>1.12921818114518E-2</v>
      </c>
      <c r="O15" s="25">
        <v>0.155867369493188</v>
      </c>
      <c r="P15" s="25">
        <v>43.872727223943599</v>
      </c>
      <c r="R15" s="23">
        <v>2</v>
      </c>
      <c r="S15" s="23">
        <v>5</v>
      </c>
      <c r="T15" s="23">
        <v>123</v>
      </c>
      <c r="U15" s="23" t="s">
        <v>36</v>
      </c>
      <c r="V15" s="25">
        <f t="shared" si="28"/>
        <v>0</v>
      </c>
      <c r="W15" s="25">
        <f t="shared" si="29"/>
        <v>21.723831394918168</v>
      </c>
      <c r="X15" s="25">
        <f t="shared" si="30"/>
        <v>4.3001601098535271</v>
      </c>
      <c r="Y15" s="25">
        <f t="shared" si="31"/>
        <v>-9.1650887147046389E-2</v>
      </c>
      <c r="Z15" s="25">
        <f t="shared" si="32"/>
        <v>-0.68168931887870343</v>
      </c>
      <c r="AB15" s="28">
        <f t="shared" si="33"/>
        <v>2</v>
      </c>
      <c r="AC15" s="28">
        <f t="shared" si="34"/>
        <v>5</v>
      </c>
      <c r="AD15" s="28">
        <f t="shared" si="35"/>
        <v>123</v>
      </c>
      <c r="AE15" s="28" t="str">
        <f t="shared" si="36"/>
        <v>D1+LFV</v>
      </c>
      <c r="AF15" s="25">
        <f>ABS(H18-H$9)/H$9</f>
        <v>0.19617504921516027</v>
      </c>
      <c r="AG15" s="30">
        <f t="shared" si="16"/>
        <v>4.2661164450636696E-2</v>
      </c>
    </row>
    <row r="16" spans="2:33" x14ac:dyDescent="0.35">
      <c r="B16">
        <v>2</v>
      </c>
      <c r="C16">
        <v>3</v>
      </c>
      <c r="D16">
        <v>123</v>
      </c>
      <c r="E16" t="s">
        <v>63</v>
      </c>
      <c r="F16" s="24">
        <v>1.89999988720047</v>
      </c>
      <c r="G16" s="24">
        <v>20.0499988096681</v>
      </c>
      <c r="H16" s="24">
        <v>37.837507801722502</v>
      </c>
      <c r="I16" s="24">
        <v>133.12033116018799</v>
      </c>
      <c r="J16" s="24">
        <v>-7.2860455513000497</v>
      </c>
      <c r="K16" s="24">
        <v>1.6882889595480599</v>
      </c>
      <c r="L16" s="24">
        <v>1.71910555612849</v>
      </c>
      <c r="M16" s="24">
        <v>0.52625830818265396</v>
      </c>
      <c r="N16" s="24">
        <v>2.1052511665329499E-2</v>
      </c>
      <c r="O16" s="24">
        <v>0.20468416015395199</v>
      </c>
      <c r="P16" s="24">
        <v>32.842296936805703</v>
      </c>
      <c r="R16">
        <v>2</v>
      </c>
      <c r="S16">
        <v>3</v>
      </c>
      <c r="T16">
        <v>123</v>
      </c>
      <c r="U16" t="s">
        <v>37</v>
      </c>
      <c r="V16" s="24">
        <f>((F19-F$13)/F$13)*100</f>
        <v>0</v>
      </c>
      <c r="W16" s="24">
        <f>((G19-G$13)/G$13)*100</f>
        <v>0</v>
      </c>
      <c r="X16" s="24">
        <f>((H19-H$13)/H$13)*100</f>
        <v>-1.3969139266394184</v>
      </c>
      <c r="Y16" s="24">
        <f>((I19-I$13)/I$13)*100</f>
        <v>0.87658252586753982</v>
      </c>
      <c r="Z16" s="24">
        <f>P19-P$13</f>
        <v>0.20762479552629998</v>
      </c>
      <c r="AB16" s="27">
        <f t="shared" si="33"/>
        <v>2</v>
      </c>
      <c r="AC16" s="27">
        <f t="shared" si="34"/>
        <v>3</v>
      </c>
      <c r="AD16" s="27">
        <f t="shared" si="35"/>
        <v>123</v>
      </c>
      <c r="AE16" s="27" t="str">
        <f t="shared" si="36"/>
        <v>D1+SW1</v>
      </c>
      <c r="AF16" s="24">
        <f t="shared" ref="AF16" si="37">ABS(H19-H$7)/H$7</f>
        <v>2.8304471485947686E-2</v>
      </c>
      <c r="AG16" s="29">
        <f t="shared" si="16"/>
        <v>1.3155897466731318E-2</v>
      </c>
    </row>
    <row r="17" spans="2:33" x14ac:dyDescent="0.35">
      <c r="B17">
        <v>2</v>
      </c>
      <c r="C17">
        <v>4</v>
      </c>
      <c r="D17">
        <v>123</v>
      </c>
      <c r="E17" t="s">
        <v>63</v>
      </c>
      <c r="F17" s="24">
        <v>1.9499998842320601</v>
      </c>
      <c r="G17" s="24">
        <v>17.1499989818358</v>
      </c>
      <c r="H17" s="24">
        <v>32.641032167548502</v>
      </c>
      <c r="I17" s="24">
        <v>130.80203431805799</v>
      </c>
      <c r="J17" s="24">
        <v>-4.6050543785095197</v>
      </c>
      <c r="K17" s="24">
        <v>1.68392465587534</v>
      </c>
      <c r="L17" s="24">
        <v>1.73921970583003</v>
      </c>
      <c r="M17" s="24">
        <v>0.532247065091213</v>
      </c>
      <c r="N17" s="24">
        <v>1.57242977375288E-2</v>
      </c>
      <c r="O17" s="24">
        <v>0.17622189836511301</v>
      </c>
      <c r="P17" s="24">
        <v>33.670209021986203</v>
      </c>
      <c r="R17">
        <v>2</v>
      </c>
      <c r="S17">
        <v>4</v>
      </c>
      <c r="T17">
        <v>123</v>
      </c>
      <c r="U17" t="s">
        <v>37</v>
      </c>
      <c r="V17" s="24">
        <f>((F20-F$14)/F$14)*100</f>
        <v>0</v>
      </c>
      <c r="W17" s="24">
        <f>((G20-G$14)/G$14)*100</f>
        <v>-0.29069767441864552</v>
      </c>
      <c r="X17" s="24">
        <f>((H20-H$14)/H$14)*100</f>
        <v>-1.8602664410982472</v>
      </c>
      <c r="Y17" s="24">
        <f>((I20-I$14)/I$14)*100</f>
        <v>0.41845403496294586</v>
      </c>
      <c r="Z17" s="24">
        <f>P20-P$14</f>
        <v>0.55575806927840432</v>
      </c>
      <c r="AB17" s="27">
        <f t="shared" ref="AB17:AB27" si="38">B20</f>
        <v>2</v>
      </c>
      <c r="AC17" s="27">
        <f t="shared" ref="AC17:AC27" si="39">C20</f>
        <v>4</v>
      </c>
      <c r="AD17" s="27">
        <f t="shared" ref="AD17:AD27" si="40">D20</f>
        <v>123</v>
      </c>
      <c r="AE17" s="27" t="str">
        <f t="shared" ref="AE17:AE27" si="41">E20</f>
        <v>D1+SW1</v>
      </c>
      <c r="AF17" s="24">
        <f t="shared" ref="AF17" si="42">ABS(H20-H$8)/H$8</f>
        <v>2.006135363752188E-2</v>
      </c>
      <c r="AG17" s="29">
        <f t="shared" si="16"/>
        <v>1.2767884248564263E-2</v>
      </c>
    </row>
    <row r="18" spans="2:33" x14ac:dyDescent="0.35">
      <c r="B18" s="23">
        <v>2</v>
      </c>
      <c r="C18" s="23">
        <v>5</v>
      </c>
      <c r="D18" s="23">
        <v>123</v>
      </c>
      <c r="E18" s="23" t="s">
        <v>63</v>
      </c>
      <c r="F18" s="25">
        <v>1.89999988720047</v>
      </c>
      <c r="G18" s="25">
        <v>28.699998296133298</v>
      </c>
      <c r="H18" s="25">
        <v>40.756388001591603</v>
      </c>
      <c r="I18" s="25">
        <v>147.04687391021099</v>
      </c>
      <c r="J18" s="25">
        <v>-5.1422290802001998</v>
      </c>
      <c r="K18" s="25">
        <v>1.05777486115994</v>
      </c>
      <c r="L18" s="25">
        <v>1.3922211908770401</v>
      </c>
      <c r="M18" s="25">
        <v>0.99666206539138702</v>
      </c>
      <c r="N18" s="25">
        <v>5.3072704957693999E-2</v>
      </c>
      <c r="O18" s="25">
        <v>0.32040318126185302</v>
      </c>
      <c r="P18" s="25">
        <v>34.235485780852997</v>
      </c>
      <c r="R18" s="23">
        <v>2</v>
      </c>
      <c r="S18" s="23">
        <v>5</v>
      </c>
      <c r="T18" s="23">
        <v>123</v>
      </c>
      <c r="U18" s="23" t="s">
        <v>37</v>
      </c>
      <c r="V18" s="25">
        <f>((F21-F$15)/F$15)*100</f>
        <v>-0.54439584208821834</v>
      </c>
      <c r="W18" s="25">
        <f>((G21-G$15)/G$15)*100</f>
        <v>-72.756217177578804</v>
      </c>
      <c r="X18" s="25">
        <f>((H21-H$15)/H$15)*100</f>
        <v>3.5642945251846698</v>
      </c>
      <c r="Y18" s="25">
        <f>((I21-I$15)/I$15)*100</f>
        <v>0.60642376034057088</v>
      </c>
      <c r="Z18" s="25">
        <f>P21-P$15</f>
        <v>-8.9515809180596762E-2</v>
      </c>
      <c r="AB18" s="28">
        <f t="shared" si="38"/>
        <v>2</v>
      </c>
      <c r="AC18" s="28">
        <f t="shared" si="39"/>
        <v>5</v>
      </c>
      <c r="AD18" s="28">
        <f t="shared" si="40"/>
        <v>123</v>
      </c>
      <c r="AE18" s="28" t="str">
        <f t="shared" si="41"/>
        <v>D1+SW1</v>
      </c>
      <c r="AF18" s="25">
        <f t="shared" ref="AF18" si="43">ABS(H21-H$9)/H$9</f>
        <v>8.0177250064078817E-2</v>
      </c>
      <c r="AG18" s="30">
        <f t="shared" si="16"/>
        <v>4.4547265141333073E-2</v>
      </c>
    </row>
    <row r="19" spans="2:33" x14ac:dyDescent="0.35">
      <c r="B19">
        <v>2</v>
      </c>
      <c r="C19">
        <v>3</v>
      </c>
      <c r="D19">
        <v>123</v>
      </c>
      <c r="E19" t="s">
        <v>64</v>
      </c>
      <c r="F19" s="24">
        <v>1.89999988720047</v>
      </c>
      <c r="G19" s="24">
        <v>20.0499988096681</v>
      </c>
      <c r="H19" s="24">
        <v>35.069907564531903</v>
      </c>
      <c r="I19" s="24">
        <v>126.257430744293</v>
      </c>
      <c r="J19" s="24">
        <v>6.1164695769548402E-2</v>
      </c>
      <c r="K19" s="24">
        <v>1.6957084673996401</v>
      </c>
      <c r="L19" s="24">
        <v>1.6925332471005601</v>
      </c>
      <c r="M19" s="24">
        <v>0.51598972838845003</v>
      </c>
      <c r="N19" s="24">
        <v>1.35391149600634E-2</v>
      </c>
      <c r="O19" s="24">
        <v>0.169936851111365</v>
      </c>
      <c r="P19" s="24">
        <v>45.3113432105717</v>
      </c>
      <c r="R19">
        <v>2</v>
      </c>
      <c r="S19">
        <v>3</v>
      </c>
      <c r="T19">
        <v>123</v>
      </c>
      <c r="U19" t="s">
        <v>38</v>
      </c>
      <c r="V19" s="24">
        <f>((F22-F$13)/F$13)*100</f>
        <v>2.631578947368356</v>
      </c>
      <c r="W19" s="24">
        <f>((G22-G$13)/G$13)*100</f>
        <v>-0.24937655860354405</v>
      </c>
      <c r="X19" s="24">
        <f>((H22-H$13)/H$13)*100</f>
        <v>-1.8709645736352536</v>
      </c>
      <c r="Y19" s="24">
        <f>((I22-I$13)/I$13)*100</f>
        <v>0.94790388157813443</v>
      </c>
      <c r="Z19" s="24">
        <f t="shared" ref="Z19" si="44">P22-P$13</f>
        <v>0.17314579499080196</v>
      </c>
      <c r="AB19" s="27">
        <f t="shared" si="38"/>
        <v>2</v>
      </c>
      <c r="AC19" s="27">
        <f t="shared" si="39"/>
        <v>3</v>
      </c>
      <c r="AD19" s="27">
        <f t="shared" si="40"/>
        <v>123</v>
      </c>
      <c r="AE19" s="27" t="str">
        <f t="shared" si="41"/>
        <v>D1+SW2</v>
      </c>
      <c r="AF19" s="24">
        <f t="shared" ref="AF19" si="45">ABS(H22-H$7)/H$7</f>
        <v>2.3360727639492943E-2</v>
      </c>
      <c r="AG19" s="29">
        <f t="shared" si="16"/>
        <v>1.3320236611715339E-2</v>
      </c>
    </row>
    <row r="20" spans="2:33" x14ac:dyDescent="0.35">
      <c r="B20">
        <v>2</v>
      </c>
      <c r="C20">
        <v>4</v>
      </c>
      <c r="D20">
        <v>123</v>
      </c>
      <c r="E20" t="s">
        <v>64</v>
      </c>
      <c r="F20" s="24">
        <v>1.89999988720047</v>
      </c>
      <c r="G20" s="24">
        <v>17.1499989818358</v>
      </c>
      <c r="H20" s="24">
        <v>29.700947975355302</v>
      </c>
      <c r="I20" s="24">
        <v>124.656113189477</v>
      </c>
      <c r="J20" s="24">
        <v>5.0787452608346897E-2</v>
      </c>
      <c r="K20" s="24">
        <v>1.6883160277885301</v>
      </c>
      <c r="L20" s="24">
        <v>1.73588170465734</v>
      </c>
      <c r="M20" s="24">
        <v>0.526221045889398</v>
      </c>
      <c r="N20" s="24">
        <v>1.3029269022054099E-2</v>
      </c>
      <c r="O20" s="24">
        <v>0.15871080104256299</v>
      </c>
      <c r="P20" s="24">
        <v>45.932364486239202</v>
      </c>
      <c r="R20">
        <v>2</v>
      </c>
      <c r="S20">
        <v>4</v>
      </c>
      <c r="T20">
        <v>123</v>
      </c>
      <c r="U20" t="s">
        <v>38</v>
      </c>
      <c r="V20" s="24">
        <f>((F23-F$14)/F$14)*100</f>
        <v>0</v>
      </c>
      <c r="W20" s="24">
        <f>((G23-G$14)/G$14)*100</f>
        <v>-0.29069767441864552</v>
      </c>
      <c r="X20" s="24">
        <f>((H23-H$14)/H$14)*100</f>
        <v>-1.5416184930722805</v>
      </c>
      <c r="Y20" s="24">
        <f>((I23-I$14)/I$14)*100</f>
        <v>0.53877039272115845</v>
      </c>
      <c r="Z20" s="24">
        <f t="shared" ref="Z20" si="46">P23-P$14</f>
        <v>0.73854439027289942</v>
      </c>
      <c r="AB20" s="27">
        <f t="shared" si="38"/>
        <v>2</v>
      </c>
      <c r="AC20" s="27">
        <f t="shared" si="39"/>
        <v>4</v>
      </c>
      <c r="AD20" s="27">
        <f t="shared" si="40"/>
        <v>123</v>
      </c>
      <c r="AE20" s="27" t="str">
        <f t="shared" si="41"/>
        <v>D1+SW2</v>
      </c>
      <c r="AF20" s="24">
        <f t="shared" ref="AF20" si="47">ABS(H23-H$8)/H$8</f>
        <v>1.6879610346285646E-2</v>
      </c>
      <c r="AG20" s="29">
        <f t="shared" si="16"/>
        <v>1.3036576584915369E-2</v>
      </c>
    </row>
    <row r="21" spans="2:33" x14ac:dyDescent="0.35">
      <c r="B21" s="23">
        <v>2</v>
      </c>
      <c r="C21" s="23">
        <v>5</v>
      </c>
      <c r="D21" s="23">
        <v>123</v>
      </c>
      <c r="E21" s="23" t="s">
        <v>64</v>
      </c>
      <c r="F21" s="25">
        <v>1.89999988720047</v>
      </c>
      <c r="G21" s="25">
        <v>28.649998299101799</v>
      </c>
      <c r="H21" s="25">
        <v>36.804080759742597</v>
      </c>
      <c r="I21" s="25">
        <v>123.61180547525601</v>
      </c>
      <c r="J21" s="25">
        <v>-6.2959350645542103E-2</v>
      </c>
      <c r="K21" s="25">
        <v>1.07584828583554</v>
      </c>
      <c r="L21" s="25">
        <v>1.3898698819739399</v>
      </c>
      <c r="M21" s="25">
        <v>0.99424703753628896</v>
      </c>
      <c r="N21" s="25">
        <v>4.8430271097813601E-2</v>
      </c>
      <c r="O21" s="25">
        <v>0.32477780777255799</v>
      </c>
      <c r="P21" s="25">
        <v>43.783211414763002</v>
      </c>
      <c r="R21" s="23">
        <v>2</v>
      </c>
      <c r="S21" s="23">
        <v>5</v>
      </c>
      <c r="T21" s="23">
        <v>123</v>
      </c>
      <c r="U21" s="23" t="s">
        <v>38</v>
      </c>
      <c r="V21" s="25">
        <f>((F24-F$15)/F$15)*100</f>
        <v>2.0728568989093956</v>
      </c>
      <c r="W21" s="25">
        <f>((G24-G$15)/G$15)*100</f>
        <v>-72.803763046378847</v>
      </c>
      <c r="X21" s="25">
        <f>((H24-H$15)/H$15)*100</f>
        <v>6.171605187090079</v>
      </c>
      <c r="Y21" s="25">
        <f>((I24-I$15)/I$15)*100</f>
        <v>0.72945355425860681</v>
      </c>
      <c r="Z21" s="25">
        <f t="shared" ref="Z21" si="48">P24-P$15</f>
        <v>0.15716954419600171</v>
      </c>
      <c r="AB21" s="28">
        <f t="shared" si="38"/>
        <v>2</v>
      </c>
      <c r="AC21" s="28">
        <f t="shared" si="39"/>
        <v>5</v>
      </c>
      <c r="AD21" s="28">
        <f t="shared" si="40"/>
        <v>123</v>
      </c>
      <c r="AE21" s="28" t="str">
        <f t="shared" si="41"/>
        <v>D1+SW2</v>
      </c>
      <c r="AF21" s="25">
        <f t="shared" ref="AF21" si="49">ABS(H24-H$9)/H$9</f>
        <v>0.10737154201336505</v>
      </c>
      <c r="AG21" s="30">
        <f t="shared" si="16"/>
        <v>4.1433045657145472E-2</v>
      </c>
    </row>
    <row r="22" spans="2:33" x14ac:dyDescent="0.35">
      <c r="B22">
        <v>2</v>
      </c>
      <c r="C22">
        <v>3</v>
      </c>
      <c r="D22">
        <v>123</v>
      </c>
      <c r="E22" t="s">
        <v>65</v>
      </c>
      <c r="F22" s="24">
        <v>1.9499998842320601</v>
      </c>
      <c r="G22" s="24">
        <v>19.999998812636498</v>
      </c>
      <c r="H22" s="24">
        <v>34.901303182731098</v>
      </c>
      <c r="I22" s="24">
        <v>126.346696765244</v>
      </c>
      <c r="J22" s="24">
        <v>5.3107071667909601E-2</v>
      </c>
      <c r="K22" s="24">
        <v>1.69612102225512</v>
      </c>
      <c r="L22" s="24">
        <v>1.6839324199856101</v>
      </c>
      <c r="M22" s="24">
        <v>0.51541552237450206</v>
      </c>
      <c r="N22" s="24">
        <v>1.3638850073600601E-2</v>
      </c>
      <c r="O22" s="24">
        <v>0.16893443489721199</v>
      </c>
      <c r="P22" s="24">
        <v>45.276864210036202</v>
      </c>
      <c r="R22">
        <v>2</v>
      </c>
      <c r="S22">
        <v>3</v>
      </c>
      <c r="T22">
        <v>123</v>
      </c>
      <c r="U22" t="s">
        <v>39</v>
      </c>
      <c r="V22" s="24">
        <f>((F25-F$13)/F$13)*100</f>
        <v>2.631578947368356</v>
      </c>
      <c r="W22" s="24">
        <f>((G25-G$13)/G$13)*100</f>
        <v>0</v>
      </c>
      <c r="X22" s="24">
        <f>((H25-H$13)/H$13)*100</f>
        <v>-3.361187298286568</v>
      </c>
      <c r="Y22" s="24">
        <f>((I25-I$13)/I$13)*100</f>
        <v>0.3913043828984738</v>
      </c>
      <c r="Z22" s="24">
        <f t="shared" ref="Z22" si="50">P25-P$13</f>
        <v>-0.70487431772689746</v>
      </c>
      <c r="AB22" s="27">
        <f t="shared" si="38"/>
        <v>2</v>
      </c>
      <c r="AC22" s="27">
        <f t="shared" si="39"/>
        <v>3</v>
      </c>
      <c r="AD22" s="27">
        <f t="shared" si="40"/>
        <v>123</v>
      </c>
      <c r="AE22" s="27" t="str">
        <f t="shared" si="41"/>
        <v>D1+SW3</v>
      </c>
      <c r="AF22" s="24">
        <f t="shared" ref="AF22" si="51">ABS(H25-H$7)/H$7</f>
        <v>7.8196046149172915E-3</v>
      </c>
      <c r="AG22" s="29">
        <f t="shared" si="16"/>
        <v>1.3468476917967567E-2</v>
      </c>
    </row>
    <row r="23" spans="2:33" x14ac:dyDescent="0.35">
      <c r="B23">
        <v>2</v>
      </c>
      <c r="C23">
        <v>4</v>
      </c>
      <c r="D23">
        <v>123</v>
      </c>
      <c r="E23" t="s">
        <v>65</v>
      </c>
      <c r="F23" s="24">
        <v>1.89999988720047</v>
      </c>
      <c r="G23" s="24">
        <v>17.1499989818358</v>
      </c>
      <c r="H23" s="24">
        <v>29.7973833923222</v>
      </c>
      <c r="I23" s="24">
        <v>124.805469895427</v>
      </c>
      <c r="J23" s="24">
        <v>-5.6501042097806903E-2</v>
      </c>
      <c r="K23" s="24">
        <v>1.68539944224091</v>
      </c>
      <c r="L23" s="24">
        <v>1.72482907462345</v>
      </c>
      <c r="M23" s="24">
        <v>0.53022760457586104</v>
      </c>
      <c r="N23" s="24">
        <v>1.32604070896213E-2</v>
      </c>
      <c r="O23" s="24">
        <v>0.160139017253878</v>
      </c>
      <c r="P23" s="24">
        <v>46.115150807233697</v>
      </c>
      <c r="R23">
        <v>2</v>
      </c>
      <c r="S23">
        <v>4</v>
      </c>
      <c r="T23">
        <v>123</v>
      </c>
      <c r="U23" t="s">
        <v>39</v>
      </c>
      <c r="V23" s="24">
        <f>((F26-F$14)/F$14)*100</f>
        <v>0</v>
      </c>
      <c r="W23" s="24">
        <f>((G26-G$14)/G$14)*100</f>
        <v>0</v>
      </c>
      <c r="X23" s="24">
        <f>((H26-H$14)/H$14)*100</f>
        <v>-1.4016999181137155</v>
      </c>
      <c r="Y23" s="24">
        <f>((I26-I$14)/I$14)*100</f>
        <v>0.16739268499900489</v>
      </c>
      <c r="Z23" s="24">
        <f t="shared" ref="Z23" si="52">P26-P$14</f>
        <v>-8.4883129658294365E-2</v>
      </c>
      <c r="AB23" s="27">
        <f t="shared" si="38"/>
        <v>2</v>
      </c>
      <c r="AC23" s="27">
        <f t="shared" si="39"/>
        <v>4</v>
      </c>
      <c r="AD23" s="27">
        <f t="shared" si="40"/>
        <v>123</v>
      </c>
      <c r="AE23" s="27" t="str">
        <f t="shared" si="41"/>
        <v>D1+SW3</v>
      </c>
      <c r="AF23" s="24">
        <f t="shared" ref="AF23" si="53">ABS(H26-H$8)/H$8</f>
        <v>1.5482504261179239E-2</v>
      </c>
      <c r="AG23" s="29">
        <f t="shared" si="16"/>
        <v>1.2576437011276354E-2</v>
      </c>
    </row>
    <row r="24" spans="2:33" x14ac:dyDescent="0.35">
      <c r="B24" s="23">
        <v>2</v>
      </c>
      <c r="C24" s="23">
        <v>5</v>
      </c>
      <c r="D24" s="23">
        <v>123</v>
      </c>
      <c r="E24" s="23" t="s">
        <v>65</v>
      </c>
      <c r="F24" s="25">
        <v>1.9499998842320601</v>
      </c>
      <c r="G24" s="25">
        <v>28.599998302070201</v>
      </c>
      <c r="H24" s="25">
        <v>37.730651761905598</v>
      </c>
      <c r="I24" s="25">
        <v>123.762968138484</v>
      </c>
      <c r="J24" s="25">
        <v>-6.8648517131805406E-2</v>
      </c>
      <c r="K24" s="25">
        <v>1.0882851039069401</v>
      </c>
      <c r="L24" s="25">
        <v>1.3943096757667</v>
      </c>
      <c r="M24" s="25">
        <v>0.99220574042836795</v>
      </c>
      <c r="N24" s="25">
        <v>4.6416899759839203E-2</v>
      </c>
      <c r="O24" s="25">
        <v>0.32892255135149401</v>
      </c>
      <c r="P24" s="25">
        <v>44.029896768139601</v>
      </c>
      <c r="R24" s="23">
        <v>2</v>
      </c>
      <c r="S24" s="23">
        <v>5</v>
      </c>
      <c r="T24" s="23">
        <v>123</v>
      </c>
      <c r="U24" s="23" t="s">
        <v>39</v>
      </c>
      <c r="V24" s="25">
        <f>((F27-F$15)/F$15)*100</f>
        <v>2.0728568989093956</v>
      </c>
      <c r="W24" s="25">
        <f>((G27-G$15)/G$15)*100</f>
        <v>-72.756217177578804</v>
      </c>
      <c r="X24" s="25">
        <f>((H27-H$15)/H$15)*100</f>
        <v>5.4806903461487488</v>
      </c>
      <c r="Y24" s="25">
        <f>((I27-I$15)/I$15)*100</f>
        <v>0.53430690795762203</v>
      </c>
      <c r="Z24" s="25">
        <f t="shared" ref="Z24" si="54">P27-P$15</f>
        <v>-1.4313462406067003</v>
      </c>
      <c r="AB24" s="28">
        <f t="shared" si="38"/>
        <v>2</v>
      </c>
      <c r="AC24" s="28">
        <f t="shared" si="39"/>
        <v>5</v>
      </c>
      <c r="AD24" s="28">
        <f t="shared" si="40"/>
        <v>123</v>
      </c>
      <c r="AE24" s="28" t="str">
        <f t="shared" si="41"/>
        <v>D1+SW3</v>
      </c>
      <c r="AF24" s="25">
        <f t="shared" ref="AF24" si="55">ABS(H27-H$9)/H$9</f>
        <v>0.10016528916011957</v>
      </c>
      <c r="AG24" s="30">
        <f t="shared" si="16"/>
        <v>4.3714026434472003E-2</v>
      </c>
    </row>
    <row r="25" spans="2:33" x14ac:dyDescent="0.35">
      <c r="B25">
        <v>2</v>
      </c>
      <c r="C25">
        <v>3</v>
      </c>
      <c r="D25">
        <v>123</v>
      </c>
      <c r="E25" t="s">
        <v>66</v>
      </c>
      <c r="F25" s="24">
        <v>1.9499998842320601</v>
      </c>
      <c r="G25" s="24">
        <v>20.0499988096681</v>
      </c>
      <c r="H25" s="24">
        <v>34.371279475712399</v>
      </c>
      <c r="I25" s="24">
        <v>125.650055177105</v>
      </c>
      <c r="J25" s="24">
        <v>-5.9589795768260997E-2</v>
      </c>
      <c r="K25" s="24">
        <v>1.13944843430024</v>
      </c>
      <c r="L25" s="24">
        <v>1.38415784381804</v>
      </c>
      <c r="M25" s="24">
        <v>0.98055413417122095</v>
      </c>
      <c r="N25" s="24">
        <v>1.35746251191954E-2</v>
      </c>
      <c r="O25" s="24">
        <v>0.16536827785536201</v>
      </c>
      <c r="P25" s="24">
        <v>44.398844097318502</v>
      </c>
      <c r="R25">
        <v>2</v>
      </c>
      <c r="S25">
        <v>3</v>
      </c>
      <c r="T25">
        <v>123</v>
      </c>
      <c r="U25" t="s">
        <v>40</v>
      </c>
      <c r="V25" s="24">
        <f>((F28-F$13)/F$13)*100</f>
        <v>0</v>
      </c>
      <c r="W25" s="24">
        <f>((G28-G$13)/G$13)*100</f>
        <v>0</v>
      </c>
      <c r="X25" s="24">
        <f>((H28-H$13)/H$13)*100</f>
        <v>-3.0087251476697108</v>
      </c>
      <c r="Y25" s="24">
        <f>((I28-I$13)/I$13)*100</f>
        <v>-0.11771974454658778</v>
      </c>
      <c r="Z25" s="24">
        <f t="shared" ref="Z25" si="56">P28-P$13</f>
        <v>-1.6492613805687029</v>
      </c>
      <c r="AB25" s="27">
        <f t="shared" si="38"/>
        <v>2</v>
      </c>
      <c r="AC25" s="27">
        <f t="shared" si="39"/>
        <v>3</v>
      </c>
      <c r="AD25" s="27">
        <f t="shared" si="40"/>
        <v>123</v>
      </c>
      <c r="AE25" s="27" t="str">
        <f t="shared" si="41"/>
        <v>D1+SW4</v>
      </c>
      <c r="AF25" s="24">
        <f t="shared" ref="AF25" si="57">ABS(H28-H$7)/H$7</f>
        <v>1.1495335466172945E-2</v>
      </c>
      <c r="AG25" s="29">
        <f t="shared" si="16"/>
        <v>1.3301757217925127E-2</v>
      </c>
    </row>
    <row r="26" spans="2:33" x14ac:dyDescent="0.35">
      <c r="B26">
        <v>2</v>
      </c>
      <c r="C26">
        <v>4</v>
      </c>
      <c r="D26">
        <v>123</v>
      </c>
      <c r="E26" t="s">
        <v>66</v>
      </c>
      <c r="F26" s="24">
        <v>1.89999988720047</v>
      </c>
      <c r="G26" s="24">
        <v>17.199998978867399</v>
      </c>
      <c r="H26" s="24">
        <v>29.839728262895299</v>
      </c>
      <c r="I26" s="24">
        <v>124.34445401926401</v>
      </c>
      <c r="J26" s="24">
        <v>7.7243320643901797E-2</v>
      </c>
      <c r="K26" s="24">
        <v>1.1114094356111901</v>
      </c>
      <c r="L26" s="24">
        <v>1.4030257479829999</v>
      </c>
      <c r="M26" s="24">
        <v>0.98758793765680397</v>
      </c>
      <c r="N26" s="24">
        <v>1.2774213831353499E-2</v>
      </c>
      <c r="O26" s="24">
        <v>0.15723086123650001</v>
      </c>
      <c r="P26" s="24">
        <v>45.291723287302503</v>
      </c>
      <c r="R26">
        <v>2</v>
      </c>
      <c r="S26">
        <v>4</v>
      </c>
      <c r="T26">
        <v>123</v>
      </c>
      <c r="U26" t="s">
        <v>40</v>
      </c>
      <c r="V26" s="24">
        <f>((F29-F$14)/F$14)*100</f>
        <v>2.631578947368356</v>
      </c>
      <c r="W26" s="24">
        <f>((G29-G$14)/G$14)*100</f>
        <v>-0.29069767441864552</v>
      </c>
      <c r="X26" s="24">
        <f>((H29-H$14)/H$14)*100</f>
        <v>-0.85871511697422298</v>
      </c>
      <c r="Y26" s="24">
        <f>((I29-I$14)/I$14)*100</f>
        <v>0.7021935240797339</v>
      </c>
      <c r="Z26" s="24">
        <f t="shared" ref="Z26" si="58">P29-P$14</f>
        <v>-1.8907036660006966</v>
      </c>
      <c r="AB26" s="27">
        <f t="shared" si="38"/>
        <v>2</v>
      </c>
      <c r="AC26" s="27">
        <f t="shared" si="39"/>
        <v>4</v>
      </c>
      <c r="AD26" s="27">
        <f t="shared" si="40"/>
        <v>123</v>
      </c>
      <c r="AE26" s="27" t="str">
        <f t="shared" si="41"/>
        <v>D1+SW4</v>
      </c>
      <c r="AF26" s="24">
        <f t="shared" ref="AF26" si="59">ABS(H29-H$8)/H$8</f>
        <v>1.006072684515761E-2</v>
      </c>
      <c r="AG26" s="29">
        <f t="shared" si="16"/>
        <v>1.2569906512785518E-2</v>
      </c>
    </row>
    <row r="27" spans="2:33" x14ac:dyDescent="0.35">
      <c r="B27" s="23">
        <v>2</v>
      </c>
      <c r="C27" s="23">
        <v>5</v>
      </c>
      <c r="D27" s="23">
        <v>123</v>
      </c>
      <c r="E27" s="23" t="s">
        <v>66</v>
      </c>
      <c r="F27" s="25">
        <v>1.9499998842320601</v>
      </c>
      <c r="G27" s="25">
        <v>28.649998299101799</v>
      </c>
      <c r="H27" s="25">
        <v>37.485118436731199</v>
      </c>
      <c r="I27" s="25">
        <v>123.523197869548</v>
      </c>
      <c r="J27" s="25">
        <v>5.9589795768260997E-2</v>
      </c>
      <c r="K27" s="25">
        <v>1.0580810839999</v>
      </c>
      <c r="L27" s="25">
        <v>1.3741027739979801</v>
      </c>
      <c r="M27" s="25">
        <v>0.99662658768289702</v>
      </c>
      <c r="N27" s="25">
        <v>4.8580062435767297E-2</v>
      </c>
      <c r="O27" s="25">
        <v>0.33222434999061101</v>
      </c>
      <c r="P27" s="25">
        <v>42.441380983336899</v>
      </c>
      <c r="R27" s="23">
        <v>2</v>
      </c>
      <c r="S27" s="23">
        <v>5</v>
      </c>
      <c r="T27" s="23">
        <v>123</v>
      </c>
      <c r="U27" s="23" t="s">
        <v>40</v>
      </c>
      <c r="V27" s="25">
        <f>((F30-F$15)/F$15)*100</f>
        <v>-0.54439584208821834</v>
      </c>
      <c r="W27" s="25">
        <f>((G30-G$15)/G$15)*100</f>
        <v>-72.756217177578804</v>
      </c>
      <c r="X27" s="25">
        <f>((H30-H$15)/H$15)*100</f>
        <v>4.4611663984968644</v>
      </c>
      <c r="Y27" s="25">
        <f>((I30-I$15)/I$15)*100</f>
        <v>0.64214754163798493</v>
      </c>
      <c r="Z27" s="25">
        <f t="shared" ref="Z27" si="60">P30-P$15</f>
        <v>-2.5788843077585</v>
      </c>
      <c r="AB27" s="28">
        <f t="shared" si="38"/>
        <v>2</v>
      </c>
      <c r="AC27" s="28">
        <f t="shared" si="39"/>
        <v>5</v>
      </c>
      <c r="AD27" s="28">
        <f t="shared" si="40"/>
        <v>123</v>
      </c>
      <c r="AE27" s="28" t="str">
        <f t="shared" si="41"/>
        <v>D1+SW4</v>
      </c>
      <c r="AF27" s="25">
        <f t="shared" ref="AF27" si="61">ABS(H30-H$9)/H$9</f>
        <v>8.9531638062527424E-2</v>
      </c>
      <c r="AG27" s="30">
        <f t="shared" si="16"/>
        <v>4.3926940421141543E-2</v>
      </c>
    </row>
    <row r="28" spans="2:33" x14ac:dyDescent="0.35">
      <c r="B28">
        <v>2</v>
      </c>
      <c r="C28">
        <v>3</v>
      </c>
      <c r="D28">
        <v>123</v>
      </c>
      <c r="E28" t="s">
        <v>67</v>
      </c>
      <c r="F28" s="24">
        <v>1.89999988720047</v>
      </c>
      <c r="G28" s="24">
        <v>20.0499988096681</v>
      </c>
      <c r="H28" s="24">
        <v>34.496638787822903</v>
      </c>
      <c r="I28" s="24">
        <v>125.012959065115</v>
      </c>
      <c r="J28" s="24">
        <v>-3.6442440003156697E-2</v>
      </c>
      <c r="K28" s="24">
        <v>1.06998382297031</v>
      </c>
      <c r="L28" s="24">
        <v>1.3419000933223499</v>
      </c>
      <c r="M28" s="24">
        <v>0.99510226452246897</v>
      </c>
      <c r="N28" s="24">
        <v>1.34564435507223E-2</v>
      </c>
      <c r="O28" s="24">
        <v>0.16599173040663001</v>
      </c>
      <c r="P28" s="24">
        <v>43.454457034476697</v>
      </c>
      <c r="R28">
        <v>6</v>
      </c>
      <c r="S28">
        <v>7</v>
      </c>
      <c r="T28">
        <v>123</v>
      </c>
      <c r="U28" t="s">
        <v>43</v>
      </c>
      <c r="V28" s="24">
        <f>((F34-F31)/F31)*100</f>
        <v>0</v>
      </c>
      <c r="W28" s="24">
        <f t="shared" ref="W28:Y28" si="62">((G34-G31)/G31)*100</f>
        <v>62.645914396887491</v>
      </c>
      <c r="X28" s="24">
        <f t="shared" si="62"/>
        <v>8.4324640526309853</v>
      </c>
      <c r="Y28" s="24">
        <f t="shared" si="62"/>
        <v>-0.28331909403284689</v>
      </c>
      <c r="Z28" s="24">
        <f>P34-P31</f>
        <v>1.2261697662192006</v>
      </c>
      <c r="AB28" s="27">
        <f>B34</f>
        <v>6</v>
      </c>
      <c r="AC28" s="27">
        <f>C34</f>
        <v>7</v>
      </c>
      <c r="AD28" s="27">
        <f>D34</f>
        <v>123</v>
      </c>
      <c r="AE28" s="27" t="str">
        <f>E34</f>
        <v>D2</v>
      </c>
      <c r="AF28" s="24">
        <f>ABS(H34-H$31)/H$31</f>
        <v>8.4324640526309849E-2</v>
      </c>
    </row>
    <row r="29" spans="2:33" x14ac:dyDescent="0.35">
      <c r="B29">
        <v>2</v>
      </c>
      <c r="C29">
        <v>4</v>
      </c>
      <c r="D29">
        <v>123</v>
      </c>
      <c r="E29" t="s">
        <v>67</v>
      </c>
      <c r="F29" s="24">
        <v>1.9499998842320601</v>
      </c>
      <c r="G29" s="24">
        <v>17.1499989818358</v>
      </c>
      <c r="H29" s="24">
        <v>30.004056845674398</v>
      </c>
      <c r="I29" s="24">
        <v>125.00833790964001</v>
      </c>
      <c r="J29" s="24">
        <v>5.9858385473489803E-2</v>
      </c>
      <c r="K29" s="24">
        <v>0.96411341099644299</v>
      </c>
      <c r="L29" s="24">
        <v>1.3074685074868999</v>
      </c>
      <c r="M29" s="24">
        <v>0.99871215272967895</v>
      </c>
      <c r="N29" s="24">
        <v>1.2697654142689399E-2</v>
      </c>
      <c r="O29" s="24">
        <v>0.15687796478531399</v>
      </c>
      <c r="P29" s="24">
        <v>43.485902750960101</v>
      </c>
      <c r="R29">
        <v>6</v>
      </c>
      <c r="S29">
        <v>8</v>
      </c>
      <c r="T29">
        <v>123</v>
      </c>
      <c r="U29" t="s">
        <v>43</v>
      </c>
      <c r="V29" s="24">
        <f t="shared" ref="V29:V30" si="63">((F35-F32)/F32)*100</f>
        <v>0</v>
      </c>
      <c r="W29" s="24">
        <f t="shared" ref="W29:W31" si="64">((G35-G32)/G32)*100</f>
        <v>0.14492753623190474</v>
      </c>
      <c r="X29" s="24">
        <f t="shared" ref="X29:X31" si="65">((H35-H32)/H32)*100</f>
        <v>14.015843732748753</v>
      </c>
      <c r="Y29" s="24">
        <f t="shared" ref="Y29:Y31" si="66">((I35-I32)/I32)*100</f>
        <v>-0.60069193143696031</v>
      </c>
      <c r="Z29" s="24">
        <f t="shared" ref="Z29:Z30" si="67">P35-P32</f>
        <v>0.20017543393790049</v>
      </c>
      <c r="AB29" s="27">
        <f t="shared" ref="AB29:AB30" si="68">B35</f>
        <v>6</v>
      </c>
      <c r="AC29" s="27">
        <f t="shared" ref="AC29:AC31" si="69">C35</f>
        <v>8</v>
      </c>
      <c r="AD29" s="27">
        <f t="shared" ref="AD29:AD31" si="70">D35</f>
        <v>123</v>
      </c>
      <c r="AE29" s="27" t="str">
        <f t="shared" ref="AE29:AE31" si="71">E35</f>
        <v>D2</v>
      </c>
      <c r="AF29" s="24">
        <f>ABS(H35-H$32)/H$32</f>
        <v>0.14015843732748753</v>
      </c>
    </row>
    <row r="30" spans="2:33" x14ac:dyDescent="0.35">
      <c r="B30" s="23">
        <v>2</v>
      </c>
      <c r="C30" s="23">
        <v>5</v>
      </c>
      <c r="D30" s="23">
        <v>123</v>
      </c>
      <c r="E30" s="23" t="s">
        <v>67</v>
      </c>
      <c r="F30" s="25">
        <v>1.89999988720047</v>
      </c>
      <c r="G30" s="25">
        <v>28.649998299101799</v>
      </c>
      <c r="H30" s="25">
        <v>37.122805905391097</v>
      </c>
      <c r="I30" s="25">
        <v>123.65569811093</v>
      </c>
      <c r="J30" s="25">
        <v>4.9102675169706303E-2</v>
      </c>
      <c r="K30" s="25">
        <v>1.06872413190093</v>
      </c>
      <c r="L30" s="25">
        <v>1.38062859137287</v>
      </c>
      <c r="M30" s="25">
        <v>0.99527699369446898</v>
      </c>
      <c r="N30" s="25">
        <v>4.8246531409026898E-2</v>
      </c>
      <c r="O30" s="25">
        <v>0.32705406679806198</v>
      </c>
      <c r="P30" s="25">
        <v>41.293842916185099</v>
      </c>
      <c r="R30" s="23">
        <v>6</v>
      </c>
      <c r="S30" s="23">
        <v>9</v>
      </c>
      <c r="T30" s="23">
        <v>123</v>
      </c>
      <c r="U30" s="23" t="s">
        <v>43</v>
      </c>
      <c r="V30" s="25">
        <f t="shared" si="63"/>
        <v>2.631578947368356</v>
      </c>
      <c r="W30" s="25">
        <f t="shared" si="64"/>
        <v>0.27624309392269136</v>
      </c>
      <c r="X30" s="25">
        <f t="shared" si="65"/>
        <v>-0.61590016127120917</v>
      </c>
      <c r="Y30" s="25">
        <f t="shared" si="66"/>
        <v>-0.40213218855922561</v>
      </c>
      <c r="Z30" s="25">
        <f t="shared" si="67"/>
        <v>-0.83280445064289665</v>
      </c>
      <c r="AB30" s="28">
        <f t="shared" si="68"/>
        <v>6</v>
      </c>
      <c r="AC30" s="28">
        <f t="shared" si="69"/>
        <v>9</v>
      </c>
      <c r="AD30" s="28">
        <f t="shared" si="70"/>
        <v>123</v>
      </c>
      <c r="AE30" s="28" t="str">
        <f t="shared" si="71"/>
        <v>D2</v>
      </c>
      <c r="AF30" s="25">
        <f>ABS(H36-H$33)/H$33</f>
        <v>6.1590016127120919E-3</v>
      </c>
      <c r="AG30" s="30"/>
    </row>
    <row r="31" spans="2:33" x14ac:dyDescent="0.35">
      <c r="B31">
        <v>6</v>
      </c>
      <c r="C31">
        <v>7</v>
      </c>
      <c r="D31">
        <v>123</v>
      </c>
      <c r="E31" t="s">
        <v>60</v>
      </c>
      <c r="F31" s="24">
        <v>1.89999988720047</v>
      </c>
      <c r="G31" s="24">
        <v>12.849999237118899</v>
      </c>
      <c r="H31" s="24">
        <v>30.928432290657401</v>
      </c>
      <c r="I31" s="24">
        <v>126.484009255819</v>
      </c>
      <c r="J31" s="24">
        <v>9.3126609921455397E-2</v>
      </c>
      <c r="K31" s="24">
        <v>0</v>
      </c>
      <c r="L31" s="24">
        <v>0</v>
      </c>
      <c r="M31" s="24">
        <v>2.5696272492084E-30</v>
      </c>
      <c r="N31" s="24">
        <v>0</v>
      </c>
      <c r="O31" s="24">
        <v>0</v>
      </c>
      <c r="P31" s="24">
        <v>50.684901441456802</v>
      </c>
      <c r="R31">
        <v>6</v>
      </c>
      <c r="S31">
        <v>7</v>
      </c>
      <c r="T31">
        <v>123</v>
      </c>
      <c r="U31" t="s">
        <v>41</v>
      </c>
      <c r="V31" s="24">
        <f>((F37-F34)/F34)*100</f>
        <v>-2.6315789473688822</v>
      </c>
      <c r="W31" s="24">
        <f t="shared" si="64"/>
        <v>0.95693779904323306</v>
      </c>
      <c r="X31" s="24">
        <f t="shared" si="65"/>
        <v>-4.3476265467392219</v>
      </c>
      <c r="Y31" s="24">
        <f t="shared" si="66"/>
        <v>11.637614598848952</v>
      </c>
      <c r="Z31" s="24">
        <f>P37-P34</f>
        <v>-16.403787162794302</v>
      </c>
      <c r="AB31" s="27">
        <f>B37</f>
        <v>6</v>
      </c>
      <c r="AC31" s="27">
        <f t="shared" si="69"/>
        <v>7</v>
      </c>
      <c r="AD31" s="27">
        <f t="shared" si="70"/>
        <v>123</v>
      </c>
      <c r="AE31" s="27" t="str">
        <f t="shared" si="71"/>
        <v>D2+LFV</v>
      </c>
      <c r="AF31" s="24">
        <f>ABS(H37-H$31)/H$31</f>
        <v>3.7182254601953367E-2</v>
      </c>
      <c r="AG31" s="29">
        <f t="shared" ref="AG31:AG33" si="72">N37-(AF31*N37)</f>
        <v>2.1612492237159373E-2</v>
      </c>
    </row>
    <row r="32" spans="2:33" x14ac:dyDescent="0.35">
      <c r="B32">
        <v>6</v>
      </c>
      <c r="C32">
        <v>8</v>
      </c>
      <c r="D32">
        <v>123</v>
      </c>
      <c r="E32" t="s">
        <v>60</v>
      </c>
      <c r="F32" s="24">
        <v>1.89999988720047</v>
      </c>
      <c r="G32" s="24">
        <v>34.499997951797901</v>
      </c>
      <c r="H32" s="24">
        <v>26.410807064459402</v>
      </c>
      <c r="I32" s="24">
        <v>126.01026450035501</v>
      </c>
      <c r="J32" s="24">
        <v>3.07166408747435E-2</v>
      </c>
      <c r="K32" s="24">
        <v>0</v>
      </c>
      <c r="L32" s="24">
        <v>0</v>
      </c>
      <c r="M32" s="24">
        <v>2.5095685096395201E-28</v>
      </c>
      <c r="N32" s="24">
        <v>0</v>
      </c>
      <c r="O32" s="24">
        <v>0</v>
      </c>
      <c r="P32" s="24">
        <v>44.660660229645899</v>
      </c>
      <c r="R32">
        <v>6</v>
      </c>
      <c r="S32">
        <v>8</v>
      </c>
      <c r="T32">
        <v>123</v>
      </c>
      <c r="U32" t="s">
        <v>41</v>
      </c>
      <c r="V32" s="24">
        <f t="shared" ref="V32:V33" si="73">((F38-F35)/F35)*100</f>
        <v>0</v>
      </c>
      <c r="W32" s="24">
        <f t="shared" ref="W32:W33" si="74">((G38-G35)/G35)*100</f>
        <v>-0.43415340086838922</v>
      </c>
      <c r="X32" s="24">
        <f t="shared" ref="X32:X33" si="75">((H38-H35)/H35)*100</f>
        <v>18.190913348756318</v>
      </c>
      <c r="Y32" s="24">
        <f t="shared" ref="Y32:Y33" si="76">((I38-I35)/I35)*100</f>
        <v>17.913489370079208</v>
      </c>
      <c r="Z32" s="24">
        <f t="shared" ref="Z32:Z33" si="77">P38-P35</f>
        <v>-19.580806104142699</v>
      </c>
      <c r="AB32" s="27">
        <f t="shared" ref="AB32:AB33" si="78">B38</f>
        <v>6</v>
      </c>
      <c r="AC32" s="27">
        <f t="shared" ref="AC32:AC33" si="79">C38</f>
        <v>8</v>
      </c>
      <c r="AD32" s="27">
        <f t="shared" ref="AD32:AD33" si="80">D38</f>
        <v>123</v>
      </c>
      <c r="AE32" s="27" t="str">
        <f t="shared" ref="AE32:AE33" si="81">E38</f>
        <v>D2+LFV</v>
      </c>
      <c r="AF32" s="24">
        <f>ABS(H38-H$32)/H$32</f>
        <v>0.34756367070026489</v>
      </c>
      <c r="AG32" s="29">
        <f t="shared" si="72"/>
        <v>4.7905110671478006E-2</v>
      </c>
    </row>
    <row r="33" spans="2:33" x14ac:dyDescent="0.35">
      <c r="B33" s="23">
        <v>6</v>
      </c>
      <c r="C33" s="23">
        <v>9</v>
      </c>
      <c r="D33" s="23">
        <v>123</v>
      </c>
      <c r="E33" s="23" t="s">
        <v>60</v>
      </c>
      <c r="F33" s="25">
        <v>1.89999988720047</v>
      </c>
      <c r="G33" s="25">
        <v>36.199997850872002</v>
      </c>
      <c r="H33" s="25">
        <v>29.1892688916403</v>
      </c>
      <c r="I33" s="25">
        <v>125.944452924939</v>
      </c>
      <c r="J33" s="25">
        <v>5.1165916025638601E-2</v>
      </c>
      <c r="K33" s="25">
        <v>0</v>
      </c>
      <c r="L33" s="25">
        <v>0</v>
      </c>
      <c r="M33" s="25">
        <v>4.5148310610051699E-29</v>
      </c>
      <c r="N33" s="25">
        <v>0</v>
      </c>
      <c r="O33" s="25">
        <v>0</v>
      </c>
      <c r="P33" s="25">
        <v>45.448663100884097</v>
      </c>
      <c r="R33" s="23">
        <v>6</v>
      </c>
      <c r="S33" s="23">
        <v>9</v>
      </c>
      <c r="T33" s="23">
        <v>123</v>
      </c>
      <c r="U33" s="23" t="s">
        <v>41</v>
      </c>
      <c r="V33" s="25">
        <f t="shared" si="73"/>
        <v>-2.5641025641025026</v>
      </c>
      <c r="W33" s="25">
        <f t="shared" si="74"/>
        <v>-0.27548209366395104</v>
      </c>
      <c r="X33" s="25">
        <f t="shared" si="75"/>
        <v>11.055556257815278</v>
      </c>
      <c r="Y33" s="25">
        <f t="shared" si="76"/>
        <v>18.764446347755761</v>
      </c>
      <c r="Z33" s="25">
        <f t="shared" si="77"/>
        <v>-16.609850628781899</v>
      </c>
      <c r="AB33" s="28">
        <f t="shared" si="78"/>
        <v>6</v>
      </c>
      <c r="AC33" s="28">
        <f t="shared" si="79"/>
        <v>9</v>
      </c>
      <c r="AD33" s="28">
        <f t="shared" si="80"/>
        <v>123</v>
      </c>
      <c r="AE33" s="28" t="str">
        <f t="shared" si="81"/>
        <v>D2+LFV</v>
      </c>
      <c r="AF33" s="25">
        <f>ABS(H39-H$33)/H$33</f>
        <v>0.10371564907722755</v>
      </c>
      <c r="AG33" s="30">
        <f t="shared" si="72"/>
        <v>2.9620801785054624E-2</v>
      </c>
    </row>
    <row r="34" spans="2:33" x14ac:dyDescent="0.35">
      <c r="B34">
        <v>6</v>
      </c>
      <c r="C34">
        <v>7</v>
      </c>
      <c r="D34">
        <v>123</v>
      </c>
      <c r="E34" t="s">
        <v>68</v>
      </c>
      <c r="F34" s="24">
        <v>1.89999988720047</v>
      </c>
      <c r="G34" s="24">
        <v>20.899998759205101</v>
      </c>
      <c r="H34" s="24">
        <v>33.536461225609401</v>
      </c>
      <c r="I34" s="24">
        <v>126.125655906699</v>
      </c>
      <c r="J34" s="24">
        <v>9.4994507730007199E-2</v>
      </c>
      <c r="K34" s="24">
        <v>1.74950451973655</v>
      </c>
      <c r="L34" s="24">
        <v>1.87317214096858</v>
      </c>
      <c r="M34" s="24">
        <v>0.43824297489448399</v>
      </c>
      <c r="N34" s="24">
        <v>5.00938583806521E-3</v>
      </c>
      <c r="O34" s="24">
        <v>0.13189223400383099</v>
      </c>
      <c r="P34" s="24">
        <v>51.911071207676002</v>
      </c>
      <c r="R34">
        <v>6</v>
      </c>
      <c r="S34">
        <v>7</v>
      </c>
      <c r="T34">
        <v>213</v>
      </c>
      <c r="U34" t="s">
        <v>43</v>
      </c>
      <c r="V34" s="26">
        <f>((F43-F40)/F40)*100</f>
        <v>0</v>
      </c>
      <c r="W34" s="26">
        <f t="shared" ref="W34:Y34" si="82">((G43-G40)/G40)*100</f>
        <v>0.23640661938539292</v>
      </c>
      <c r="X34" s="26">
        <f t="shared" si="82"/>
        <v>5.6567018209499143</v>
      </c>
      <c r="Y34" s="26">
        <f t="shared" si="82"/>
        <v>9.7112961060302431E-3</v>
      </c>
      <c r="Z34" s="26">
        <f>P43-P40</f>
        <v>-0.80435509393659288</v>
      </c>
      <c r="AB34" s="27">
        <f>B43</f>
        <v>6</v>
      </c>
      <c r="AC34" s="27">
        <f>C43</f>
        <v>7</v>
      </c>
      <c r="AD34" s="27">
        <f>D43</f>
        <v>213</v>
      </c>
      <c r="AE34" s="27" t="str">
        <f>E43</f>
        <v>D2</v>
      </c>
      <c r="AF34" s="24">
        <f>ABS(H43-H$40)/H$40</f>
        <v>5.6567018209499144E-2</v>
      </c>
    </row>
    <row r="35" spans="2:33" x14ac:dyDescent="0.35">
      <c r="B35">
        <v>6</v>
      </c>
      <c r="C35">
        <v>8</v>
      </c>
      <c r="D35">
        <v>123</v>
      </c>
      <c r="E35" t="s">
        <v>68</v>
      </c>
      <c r="F35" s="24">
        <v>1.89999988720047</v>
      </c>
      <c r="G35" s="24">
        <v>34.5499979488295</v>
      </c>
      <c r="H35" s="24">
        <v>30.112504511171799</v>
      </c>
      <c r="I35" s="24">
        <v>125.253331008719</v>
      </c>
      <c r="J35" s="24">
        <v>2.9221097007393799E-2</v>
      </c>
      <c r="K35" s="24">
        <v>1.6432948104923499</v>
      </c>
      <c r="L35" s="24">
        <v>1.6709977410757999</v>
      </c>
      <c r="M35" s="24">
        <v>0.58617178679360304</v>
      </c>
      <c r="N35" s="24">
        <v>4.1831330151949002E-2</v>
      </c>
      <c r="O35" s="24">
        <v>0.30934418982879502</v>
      </c>
      <c r="P35" s="24">
        <v>44.860835663583799</v>
      </c>
      <c r="R35">
        <v>6</v>
      </c>
      <c r="S35">
        <v>8</v>
      </c>
      <c r="T35">
        <v>213</v>
      </c>
      <c r="U35" t="s">
        <v>43</v>
      </c>
      <c r="V35" s="24">
        <f t="shared" ref="V35:V36" si="83">((F44-F41)/F41)*100</f>
        <v>0</v>
      </c>
      <c r="W35" s="24">
        <f t="shared" ref="W35:W37" si="84">((G44-G41)/G41)*100</f>
        <v>6.5160729800272488E-2</v>
      </c>
      <c r="X35" s="24">
        <f t="shared" ref="X35:X37" si="85">((H44-H41)/H41)*100</f>
        <v>0.33303835507929858</v>
      </c>
      <c r="Y35" s="24">
        <f t="shared" ref="Y35:Y37" si="86">((I44-I41)/I41)*100</f>
        <v>-0.35410756234267787</v>
      </c>
      <c r="Z35" s="26">
        <f t="shared" ref="Z35:Z36" si="87">P44-P41</f>
        <v>4.5504610607453984</v>
      </c>
      <c r="AB35" s="27">
        <f t="shared" ref="AB35:AB36" si="88">B44</f>
        <v>6</v>
      </c>
      <c r="AC35" s="27">
        <f t="shared" ref="AC35:AC37" si="89">C44</f>
        <v>8</v>
      </c>
      <c r="AD35" s="27">
        <f t="shared" ref="AD35:AD37" si="90">D44</f>
        <v>213</v>
      </c>
      <c r="AE35" s="27" t="str">
        <f t="shared" ref="AE35:AE37" si="91">E44</f>
        <v>D2</v>
      </c>
      <c r="AF35" s="24">
        <f>ABS(H44-H$41)/H$41</f>
        <v>3.330383550792986E-3</v>
      </c>
    </row>
    <row r="36" spans="2:33" x14ac:dyDescent="0.35">
      <c r="B36" s="23">
        <v>6</v>
      </c>
      <c r="C36" s="23">
        <v>9</v>
      </c>
      <c r="D36" s="23">
        <v>123</v>
      </c>
      <c r="E36" s="23" t="s">
        <v>68</v>
      </c>
      <c r="F36" s="25">
        <v>1.9499998842320601</v>
      </c>
      <c r="G36" s="25">
        <v>36.299997844935199</v>
      </c>
      <c r="H36" s="25">
        <v>29.0094921374628</v>
      </c>
      <c r="I36" s="25">
        <v>125.437989740023</v>
      </c>
      <c r="J36" s="25">
        <v>4.8492249101400403E-2</v>
      </c>
      <c r="K36" s="25">
        <v>1.7137032592224299</v>
      </c>
      <c r="L36" s="25">
        <v>1.8022592148449399</v>
      </c>
      <c r="M36" s="25">
        <v>0.49062765777527501</v>
      </c>
      <c r="N36" s="25">
        <v>8.5003909989331793E-3</v>
      </c>
      <c r="O36" s="25">
        <v>0.12884440377730599</v>
      </c>
      <c r="P36" s="25">
        <v>44.615858650241201</v>
      </c>
      <c r="R36" s="23">
        <v>6</v>
      </c>
      <c r="S36" s="23">
        <v>9</v>
      </c>
      <c r="T36" s="23">
        <v>213</v>
      </c>
      <c r="U36" s="23" t="s">
        <v>43</v>
      </c>
      <c r="V36" s="25">
        <f t="shared" si="83"/>
        <v>-4.1666666666665515</v>
      </c>
      <c r="W36" s="25">
        <f t="shared" si="84"/>
        <v>0.27522935779821728</v>
      </c>
      <c r="X36" s="25">
        <f t="shared" si="85"/>
        <v>11.442795067324612</v>
      </c>
      <c r="Y36" s="25">
        <f t="shared" si="86"/>
        <v>-0.29431285951606878</v>
      </c>
      <c r="Z36" s="34">
        <f t="shared" si="87"/>
        <v>1.2897688429512968</v>
      </c>
      <c r="AB36" s="28">
        <f t="shared" si="88"/>
        <v>6</v>
      </c>
      <c r="AC36" s="28">
        <f t="shared" si="89"/>
        <v>9</v>
      </c>
      <c r="AD36" s="28">
        <f t="shared" si="90"/>
        <v>213</v>
      </c>
      <c r="AE36" s="28" t="str">
        <f t="shared" si="91"/>
        <v>D2</v>
      </c>
      <c r="AF36" s="25">
        <f>ABS(H45-H$42)/H$42</f>
        <v>0.11442795067324611</v>
      </c>
      <c r="AG36" s="30"/>
    </row>
    <row r="37" spans="2:33" x14ac:dyDescent="0.35">
      <c r="B37">
        <v>6</v>
      </c>
      <c r="C37">
        <v>7</v>
      </c>
      <c r="D37">
        <v>123</v>
      </c>
      <c r="E37" t="s">
        <v>69</v>
      </c>
      <c r="F37" s="24">
        <v>1.8499998901688699</v>
      </c>
      <c r="G37" s="24">
        <v>21.099998747331501</v>
      </c>
      <c r="H37" s="24">
        <v>32.0784211345279</v>
      </c>
      <c r="I37" s="24">
        <v>140.80367365139099</v>
      </c>
      <c r="J37" s="24">
        <v>5.0848493576049796</v>
      </c>
      <c r="K37" s="24">
        <v>1.7056972793251199</v>
      </c>
      <c r="L37" s="24">
        <v>1.80493982946731</v>
      </c>
      <c r="M37" s="24">
        <v>0.50199135001202899</v>
      </c>
      <c r="N37" s="24">
        <v>2.24471270294508E-2</v>
      </c>
      <c r="O37" s="24">
        <v>0.209169619333473</v>
      </c>
      <c r="P37" s="24">
        <v>35.5072840448817</v>
      </c>
      <c r="R37">
        <v>6</v>
      </c>
      <c r="S37">
        <v>7</v>
      </c>
      <c r="T37">
        <v>213</v>
      </c>
      <c r="U37" t="s">
        <v>41</v>
      </c>
      <c r="V37" s="24">
        <f>((F46-F43)/F43)*100</f>
        <v>0</v>
      </c>
      <c r="W37" s="24">
        <f t="shared" si="84"/>
        <v>-0.47169811320763017</v>
      </c>
      <c r="X37" s="24">
        <f t="shared" si="85"/>
        <v>43.996535387967299</v>
      </c>
      <c r="Y37" s="24">
        <f t="shared" si="86"/>
        <v>2.4324930408091063</v>
      </c>
      <c r="Z37" s="24">
        <f>P46-P43</f>
        <v>-37.981966845626204</v>
      </c>
      <c r="AB37" s="27">
        <f>B46</f>
        <v>6</v>
      </c>
      <c r="AC37" s="27">
        <f t="shared" si="89"/>
        <v>7</v>
      </c>
      <c r="AD37" s="27">
        <f t="shared" si="90"/>
        <v>213</v>
      </c>
      <c r="AE37" s="27" t="str">
        <f t="shared" si="91"/>
        <v>D2+LFV</v>
      </c>
      <c r="AF37" s="24">
        <f>ABS(H46-H$40)/H$40</f>
        <v>0.52141990027363239</v>
      </c>
      <c r="AG37" s="29">
        <f t="shared" ref="AG37:AG39" si="92">N46-(AF37*N46)</f>
        <v>4.3561061182525687E-2</v>
      </c>
    </row>
    <row r="38" spans="2:33" x14ac:dyDescent="0.35">
      <c r="B38">
        <v>6</v>
      </c>
      <c r="C38">
        <v>8</v>
      </c>
      <c r="D38">
        <v>123</v>
      </c>
      <c r="E38" t="s">
        <v>69</v>
      </c>
      <c r="F38" s="24">
        <v>1.89999988720047</v>
      </c>
      <c r="G38" s="24">
        <v>34.399997957734698</v>
      </c>
      <c r="H38" s="24">
        <v>35.590244113939399</v>
      </c>
      <c r="I38" s="24">
        <v>147.69057314463601</v>
      </c>
      <c r="J38" s="24">
        <v>-15.535343170166</v>
      </c>
      <c r="K38" s="24">
        <v>1.5856996596016699</v>
      </c>
      <c r="L38" s="24">
        <v>1.6472520148519001</v>
      </c>
      <c r="M38" s="24">
        <v>0.65695590878712695</v>
      </c>
      <c r="N38" s="24">
        <v>7.3424958911921606E-2</v>
      </c>
      <c r="O38" s="24">
        <v>0.38126329395582298</v>
      </c>
      <c r="P38" s="24">
        <v>25.2800295594411</v>
      </c>
      <c r="R38">
        <v>6</v>
      </c>
      <c r="S38">
        <v>8</v>
      </c>
      <c r="T38">
        <v>213</v>
      </c>
      <c r="U38" t="s">
        <v>41</v>
      </c>
      <c r="V38" s="24">
        <f t="shared" ref="V38:V39" si="93">((F47-F44)/F44)*100</f>
        <v>-4.3478260869564158</v>
      </c>
      <c r="W38" s="24">
        <f t="shared" ref="W38:W39" si="94">((G47-G44)/G44)*100</f>
        <v>-8.4219665726071486</v>
      </c>
      <c r="X38" s="24">
        <f t="shared" ref="X38:X39" si="95">((H47-H44)/H44)*100</f>
        <v>104.7496956500175</v>
      </c>
      <c r="Y38" s="24">
        <f t="shared" ref="Y38:Y39" si="96">((I47-I44)/I44)*100</f>
        <v>7.213764994557148</v>
      </c>
      <c r="Z38" s="24">
        <f t="shared" ref="Z38:Z39" si="97">P47-P44</f>
        <v>-36.646460008518602</v>
      </c>
      <c r="AB38" s="27">
        <f t="shared" ref="AB38:AB39" si="98">B47</f>
        <v>6</v>
      </c>
      <c r="AC38" s="27">
        <f t="shared" ref="AC38:AC39" si="99">C47</f>
        <v>8</v>
      </c>
      <c r="AD38" s="27">
        <f t="shared" ref="AD38:AD39" si="100">D47</f>
        <v>213</v>
      </c>
      <c r="AE38" s="27" t="str">
        <f t="shared" ref="AE38:AE39" si="101">E47</f>
        <v>D2+LFV</v>
      </c>
      <c r="AF38" s="24">
        <f>ABS(H47-H$41)/H$41</f>
        <v>1.0543159066844019</v>
      </c>
      <c r="AG38" s="29">
        <f t="shared" si="92"/>
        <v>-9.5144947874547803E-3</v>
      </c>
    </row>
    <row r="39" spans="2:33" x14ac:dyDescent="0.35">
      <c r="B39" s="23">
        <v>6</v>
      </c>
      <c r="C39" s="23">
        <v>9</v>
      </c>
      <c r="D39" s="23">
        <v>123</v>
      </c>
      <c r="E39" s="23" t="s">
        <v>69</v>
      </c>
      <c r="F39" s="25">
        <v>1.89999988720047</v>
      </c>
      <c r="G39" s="25">
        <v>36.199997850872002</v>
      </c>
      <c r="H39" s="25">
        <v>32.2166528608265</v>
      </c>
      <c r="I39" s="25">
        <v>148.97573402449299</v>
      </c>
      <c r="J39" s="25">
        <v>-11.3661336898804</v>
      </c>
      <c r="K39" s="25">
        <v>1.68348131813121</v>
      </c>
      <c r="L39" s="25">
        <v>1.7543237632753199</v>
      </c>
      <c r="M39" s="25">
        <v>0.53285328790075104</v>
      </c>
      <c r="N39" s="25">
        <v>3.304844244414E-2</v>
      </c>
      <c r="O39" s="25">
        <v>0.25709553295179599</v>
      </c>
      <c r="P39" s="25">
        <v>28.006008021459301</v>
      </c>
      <c r="R39" s="23">
        <v>6</v>
      </c>
      <c r="S39" s="23">
        <v>9</v>
      </c>
      <c r="T39" s="23">
        <v>213</v>
      </c>
      <c r="U39" s="23" t="s">
        <v>41</v>
      </c>
      <c r="V39" s="25">
        <f t="shared" si="93"/>
        <v>0</v>
      </c>
      <c r="W39" s="25">
        <f t="shared" si="94"/>
        <v>-9.2406221408965976</v>
      </c>
      <c r="X39" s="25">
        <f t="shared" si="95"/>
        <v>104.36894363703324</v>
      </c>
      <c r="Y39" s="25">
        <f t="shared" si="96"/>
        <v>21.732334219799089</v>
      </c>
      <c r="Z39" s="25">
        <f t="shared" si="97"/>
        <v>-40.355538978846695</v>
      </c>
      <c r="AB39" s="28">
        <f t="shared" si="98"/>
        <v>6</v>
      </c>
      <c r="AC39" s="28">
        <f t="shared" si="99"/>
        <v>9</v>
      </c>
      <c r="AD39" s="28">
        <f t="shared" si="100"/>
        <v>213</v>
      </c>
      <c r="AE39" s="28" t="str">
        <f t="shared" si="101"/>
        <v>D2+LFV</v>
      </c>
      <c r="AF39" s="25">
        <f>ABS(H48-H$42)/H$42</f>
        <v>1.2775446303867508</v>
      </c>
      <c r="AG39" s="30">
        <f t="shared" si="92"/>
        <v>-6.0201219112943266E-2</v>
      </c>
    </row>
    <row r="40" spans="2:33" x14ac:dyDescent="0.35">
      <c r="B40">
        <v>6</v>
      </c>
      <c r="C40">
        <v>7</v>
      </c>
      <c r="D40">
        <v>213</v>
      </c>
      <c r="E40" t="s">
        <v>60</v>
      </c>
      <c r="F40" s="24">
        <v>1.1499999317266001</v>
      </c>
      <c r="G40" s="24">
        <v>21.149998744363099</v>
      </c>
      <c r="H40" s="24">
        <v>40.447338940774998</v>
      </c>
      <c r="I40" s="24">
        <v>209.161318316734</v>
      </c>
      <c r="J40" s="24">
        <v>-0.13204737007618</v>
      </c>
      <c r="K40" s="24">
        <v>0</v>
      </c>
      <c r="L40" s="24">
        <v>0</v>
      </c>
      <c r="M40" s="24">
        <v>2.9089214014981701E-29</v>
      </c>
      <c r="N40" s="24">
        <v>0</v>
      </c>
      <c r="O40" s="24">
        <v>0</v>
      </c>
      <c r="P40" s="24">
        <v>68.100325468187094</v>
      </c>
      <c r="R40">
        <v>6</v>
      </c>
      <c r="S40">
        <v>7</v>
      </c>
      <c r="T40">
        <v>335</v>
      </c>
      <c r="U40" t="s">
        <v>43</v>
      </c>
      <c r="V40" s="26">
        <f>((F52-F49)/F49)*100</f>
        <v>7.1428571428571077</v>
      </c>
      <c r="W40" s="26">
        <f t="shared" ref="W40:Y40" si="102">((G52-G49)/G49)*100</f>
        <v>-6.1780104712042307</v>
      </c>
      <c r="X40" s="26">
        <f t="shared" si="102"/>
        <v>-5.4134329389321199</v>
      </c>
      <c r="Y40" s="26">
        <f t="shared" si="102"/>
        <v>-0.30961516068964612</v>
      </c>
      <c r="Z40" s="26">
        <f>P52-P49</f>
        <v>0.51742905326939592</v>
      </c>
      <c r="AB40" s="27">
        <f>B52</f>
        <v>6</v>
      </c>
      <c r="AC40" s="27">
        <f>C52</f>
        <v>7</v>
      </c>
      <c r="AD40" s="27">
        <f>D52</f>
        <v>335</v>
      </c>
      <c r="AE40" s="27" t="str">
        <f>E52</f>
        <v>D2</v>
      </c>
      <c r="AF40" s="24">
        <f>ABS(H52-H$49)/H$49</f>
        <v>5.4134329389321195E-2</v>
      </c>
    </row>
    <row r="41" spans="2:33" x14ac:dyDescent="0.35">
      <c r="B41">
        <v>6</v>
      </c>
      <c r="C41">
        <v>8</v>
      </c>
      <c r="D41">
        <v>213</v>
      </c>
      <c r="E41" t="s">
        <v>60</v>
      </c>
      <c r="F41" s="24">
        <v>1.1499999317266001</v>
      </c>
      <c r="G41" s="24">
        <v>230.19998633344599</v>
      </c>
      <c r="H41" s="24">
        <v>28.234729516066501</v>
      </c>
      <c r="I41" s="24">
        <v>204.95018067552201</v>
      </c>
      <c r="J41" s="24">
        <v>1.8544744700193402E-2</v>
      </c>
      <c r="K41" s="24">
        <v>0</v>
      </c>
      <c r="L41" s="24">
        <v>0</v>
      </c>
      <c r="M41" s="24">
        <v>1.66443460056956E-30</v>
      </c>
      <c r="N41" s="24">
        <v>0</v>
      </c>
      <c r="O41" s="24">
        <v>0</v>
      </c>
      <c r="P41" s="24">
        <v>48.533960304949701</v>
      </c>
      <c r="R41">
        <v>6</v>
      </c>
      <c r="S41">
        <v>8</v>
      </c>
      <c r="T41">
        <v>335</v>
      </c>
      <c r="U41" t="s">
        <v>43</v>
      </c>
      <c r="V41" s="24">
        <f t="shared" ref="V41:V42" si="103">((F53-F50)/F50)*100</f>
        <v>0</v>
      </c>
      <c r="W41" s="24">
        <f t="shared" ref="W41:W43" si="104">((G53-G50)/G50)*100</f>
        <v>-19.332493702770737</v>
      </c>
      <c r="X41" s="24">
        <f t="shared" ref="X41:X43" si="105">((H53-H50)/H50)*100</f>
        <v>2.6554173157481493</v>
      </c>
      <c r="Y41" s="24">
        <f t="shared" ref="Y41:Y43" si="106">((I53-I50)/I50)*100</f>
        <v>-0.19928692119826011</v>
      </c>
      <c r="Z41" s="26">
        <f t="shared" ref="Z41:Z42" si="107">P53-P50</f>
        <v>23.134944823002805</v>
      </c>
      <c r="AB41" s="27">
        <f t="shared" ref="AB41:AB42" si="108">B53</f>
        <v>6</v>
      </c>
      <c r="AC41" s="27">
        <f t="shared" ref="AC41:AC43" si="109">C53</f>
        <v>8</v>
      </c>
      <c r="AD41" s="27">
        <f>D53</f>
        <v>335</v>
      </c>
      <c r="AE41" s="27" t="str">
        <f>E53</f>
        <v>D2</v>
      </c>
      <c r="AF41" s="24">
        <f>ABS(H53-H$50)/H$50</f>
        <v>2.6554173157481493E-2</v>
      </c>
    </row>
    <row r="42" spans="2:33" x14ac:dyDescent="0.35">
      <c r="B42" s="23">
        <v>6</v>
      </c>
      <c r="C42" s="23">
        <v>9</v>
      </c>
      <c r="D42" s="23">
        <v>213</v>
      </c>
      <c r="E42" s="23" t="s">
        <v>60</v>
      </c>
      <c r="F42" s="25">
        <v>1.1999999287581899</v>
      </c>
      <c r="G42" s="25">
        <v>54.4999967644344</v>
      </c>
      <c r="H42" s="25">
        <v>33.182711929535301</v>
      </c>
      <c r="I42" s="25">
        <v>204.21763397164</v>
      </c>
      <c r="J42" s="25">
        <v>4.2119402438402197E-2</v>
      </c>
      <c r="K42" s="25">
        <v>0</v>
      </c>
      <c r="L42" s="25">
        <v>0</v>
      </c>
      <c r="M42" s="25">
        <v>1.3650046811253099E-28</v>
      </c>
      <c r="N42" s="25">
        <v>0</v>
      </c>
      <c r="O42" s="25">
        <v>0</v>
      </c>
      <c r="P42" s="25">
        <v>57.831272432963303</v>
      </c>
      <c r="R42" s="23">
        <v>6</v>
      </c>
      <c r="S42" s="23">
        <v>9</v>
      </c>
      <c r="T42" s="23">
        <v>335</v>
      </c>
      <c r="U42" s="23" t="s">
        <v>43</v>
      </c>
      <c r="V42" s="25">
        <f t="shared" si="103"/>
        <v>0</v>
      </c>
      <c r="W42" s="25">
        <f t="shared" si="104"/>
        <v>-4.2473919523099841</v>
      </c>
      <c r="X42" s="25">
        <f t="shared" si="105"/>
        <v>4.7574901946934256</v>
      </c>
      <c r="Y42" s="25">
        <f t="shared" si="106"/>
        <v>-0.6062611083589512</v>
      </c>
      <c r="Z42" s="34">
        <f t="shared" si="107"/>
        <v>4.7071679160501958</v>
      </c>
      <c r="AB42" s="28">
        <f t="shared" si="108"/>
        <v>6</v>
      </c>
      <c r="AC42" s="28">
        <f t="shared" si="109"/>
        <v>9</v>
      </c>
      <c r="AD42" s="28">
        <f>D54</f>
        <v>335</v>
      </c>
      <c r="AE42" s="28" t="str">
        <f t="shared" ref="AE42" si="110">E54</f>
        <v>D2</v>
      </c>
      <c r="AF42" s="25">
        <f>ABS(H54-H$51)/H$51</f>
        <v>4.7574901946934256E-2</v>
      </c>
      <c r="AG42" s="30"/>
    </row>
    <row r="43" spans="2:33" x14ac:dyDescent="0.35">
      <c r="B43">
        <v>6</v>
      </c>
      <c r="C43">
        <v>7</v>
      </c>
      <c r="D43">
        <v>213</v>
      </c>
      <c r="E43" t="s">
        <v>68</v>
      </c>
      <c r="F43" s="24">
        <v>1.1499999317266001</v>
      </c>
      <c r="G43" s="24">
        <v>21.199998741394701</v>
      </c>
      <c r="H43" s="24">
        <v>42.735324299163601</v>
      </c>
      <c r="I43" s="24">
        <v>209.18163059169501</v>
      </c>
      <c r="J43" s="24">
        <v>0.11620071530342101</v>
      </c>
      <c r="K43" s="24">
        <v>0.75462602097764697</v>
      </c>
      <c r="L43" s="24">
        <v>1.1454166685463401</v>
      </c>
      <c r="M43" s="24">
        <v>0.93979161041874704</v>
      </c>
      <c r="N43" s="24">
        <v>1.14841483242514E-2</v>
      </c>
      <c r="O43" s="24">
        <v>0.153264480248508</v>
      </c>
      <c r="P43" s="24">
        <v>67.295970374250501</v>
      </c>
      <c r="R43">
        <v>6</v>
      </c>
      <c r="S43">
        <v>7</v>
      </c>
      <c r="T43">
        <v>335</v>
      </c>
      <c r="U43" t="s">
        <v>41</v>
      </c>
      <c r="V43" s="24">
        <f>((F55-F52)/F52)*100</f>
        <v>-6.6666666666666359</v>
      </c>
      <c r="W43" s="24">
        <f t="shared" si="104"/>
        <v>0.33482142857149211</v>
      </c>
      <c r="X43" s="24">
        <f t="shared" si="105"/>
        <v>68.68734074835146</v>
      </c>
      <c r="Y43" s="24">
        <f t="shared" si="106"/>
        <v>-1.0949909606422412</v>
      </c>
      <c r="Z43" s="24">
        <f>P55-P52</f>
        <v>-35.928675273810299</v>
      </c>
      <c r="AB43" s="27">
        <f>B55</f>
        <v>6</v>
      </c>
      <c r="AC43" s="27">
        <f t="shared" si="109"/>
        <v>7</v>
      </c>
      <c r="AD43" s="27">
        <f>D55</f>
        <v>335</v>
      </c>
      <c r="AE43" s="27" t="str">
        <f>E55</f>
        <v>D2+LFV</v>
      </c>
      <c r="AF43" s="24">
        <f>ABS(H55-H$49)/H$49</f>
        <v>0.5955556468047154</v>
      </c>
      <c r="AG43" s="29">
        <f t="shared" ref="AG43:AG45" si="111">N55-(AF43*N55)</f>
        <v>7.2003970455292332E-2</v>
      </c>
    </row>
    <row r="44" spans="2:33" x14ac:dyDescent="0.35">
      <c r="B44">
        <v>6</v>
      </c>
      <c r="C44">
        <v>8</v>
      </c>
      <c r="D44">
        <v>213</v>
      </c>
      <c r="E44" t="s">
        <v>68</v>
      </c>
      <c r="F44" s="24">
        <v>1.1499999317266001</v>
      </c>
      <c r="G44" s="24">
        <v>230.34998632454099</v>
      </c>
      <c r="H44" s="24">
        <v>28.328761994807898</v>
      </c>
      <c r="I44" s="24">
        <v>204.224436586715</v>
      </c>
      <c r="J44" s="24">
        <v>2.0046392455697101E-2</v>
      </c>
      <c r="K44" s="24">
        <v>0.66918395050499102</v>
      </c>
      <c r="L44" s="24">
        <v>1.2840100408298201</v>
      </c>
      <c r="M44" s="24">
        <v>0.890560741396489</v>
      </c>
      <c r="N44" s="24">
        <v>5.2734152567937502E-2</v>
      </c>
      <c r="O44" s="24">
        <v>0.35646236122109698</v>
      </c>
      <c r="P44" s="24">
        <v>53.0844213656951</v>
      </c>
      <c r="R44">
        <v>6</v>
      </c>
      <c r="S44">
        <v>8</v>
      </c>
      <c r="T44">
        <v>335</v>
      </c>
      <c r="U44" t="s">
        <v>41</v>
      </c>
      <c r="V44" s="24">
        <f t="shared" ref="V44:V45" si="112">((F56-F53)/F53)*100</f>
        <v>7.1428571428571077</v>
      </c>
      <c r="W44" s="24">
        <f t="shared" ref="W44:W45" si="113">((G56-G53)/G53)*100</f>
        <v>1196.6822794691602</v>
      </c>
      <c r="X44" s="24">
        <f t="shared" ref="X44:X45" si="114">((H56-H53)/H53)*100</f>
        <v>117.1721715941116</v>
      </c>
      <c r="Y44" s="24">
        <f t="shared" ref="Y44:Y45" si="115">((I56-I53)/I53)*100</f>
        <v>-0.37688294970372149</v>
      </c>
      <c r="Z44" s="24">
        <f t="shared" ref="Z44:Z45" si="116">P56-P53</f>
        <v>-47.313621543136804</v>
      </c>
      <c r="AB44" s="27">
        <f t="shared" ref="AB44:AB45" si="117">B56</f>
        <v>6</v>
      </c>
      <c r="AC44" s="27">
        <f t="shared" ref="AC44:AC45" si="118">C56</f>
        <v>8</v>
      </c>
      <c r="AD44" s="27">
        <f t="shared" ref="AD44:AD45" si="119">D56</f>
        <v>335</v>
      </c>
      <c r="AE44" s="27" t="str">
        <f t="shared" ref="AE44:AE45" si="120">E56</f>
        <v>D2+LFV</v>
      </c>
      <c r="AF44" s="24">
        <f>ABS(H56-H$50)/H$50</f>
        <v>1.229389990436079</v>
      </c>
      <c r="AG44" s="29">
        <f t="shared" si="111"/>
        <v>-0.10605532196278161</v>
      </c>
    </row>
    <row r="45" spans="2:33" x14ac:dyDescent="0.35">
      <c r="B45" s="23">
        <v>6</v>
      </c>
      <c r="C45" s="23">
        <v>9</v>
      </c>
      <c r="D45" s="23">
        <v>213</v>
      </c>
      <c r="E45" s="23" t="s">
        <v>68</v>
      </c>
      <c r="F45" s="25">
        <v>1.1499999317266001</v>
      </c>
      <c r="G45" s="25">
        <v>54.649996755529202</v>
      </c>
      <c r="H45" s="25">
        <v>36.979741653412702</v>
      </c>
      <c r="I45" s="25">
        <v>203.61659521346201</v>
      </c>
      <c r="J45" s="25">
        <v>3.6613356322050102E-2</v>
      </c>
      <c r="K45" s="25">
        <v>0.49557226833864099</v>
      </c>
      <c r="L45" s="25">
        <v>0.93222620769867803</v>
      </c>
      <c r="M45" s="25">
        <v>0.74555266353100202</v>
      </c>
      <c r="N45" s="25">
        <v>3.1481147797278702E-2</v>
      </c>
      <c r="O45" s="25">
        <v>0.27123389682779098</v>
      </c>
      <c r="P45" s="25">
        <v>59.1210412759146</v>
      </c>
      <c r="R45" s="15">
        <v>6</v>
      </c>
      <c r="S45" s="15">
        <v>9</v>
      </c>
      <c r="T45" s="15">
        <v>335</v>
      </c>
      <c r="U45" t="s">
        <v>41</v>
      </c>
      <c r="V45" s="24">
        <f t="shared" si="112"/>
        <v>7.1428571428571077</v>
      </c>
      <c r="W45" s="24">
        <f t="shared" si="113"/>
        <v>155.95330739299541</v>
      </c>
      <c r="X45" s="24">
        <f t="shared" si="114"/>
        <v>121.75332181498553</v>
      </c>
      <c r="Y45" s="24">
        <f t="shared" si="115"/>
        <v>-1.0474349929059565</v>
      </c>
      <c r="Z45" s="24">
        <f t="shared" si="116"/>
        <v>-45.310663256933694</v>
      </c>
      <c r="AB45" s="27">
        <f t="shared" si="117"/>
        <v>6</v>
      </c>
      <c r="AC45" s="27">
        <f t="shared" si="118"/>
        <v>9</v>
      </c>
      <c r="AD45" s="27">
        <f t="shared" si="119"/>
        <v>335</v>
      </c>
      <c r="AE45" s="27" t="str">
        <f t="shared" si="120"/>
        <v>D2+LFV</v>
      </c>
      <c r="AF45" s="24">
        <f>ABS(H57-H$51)/H$51</f>
        <v>1.3230321435674042</v>
      </c>
      <c r="AG45" s="29">
        <f t="shared" si="111"/>
        <v>-0.11970491948574491</v>
      </c>
    </row>
    <row r="46" spans="2:33" x14ac:dyDescent="0.35">
      <c r="B46">
        <v>6</v>
      </c>
      <c r="C46">
        <v>7</v>
      </c>
      <c r="D46">
        <v>213</v>
      </c>
      <c r="E46" t="s">
        <v>69</v>
      </c>
      <c r="F46" s="24">
        <v>1.1499999317266001</v>
      </c>
      <c r="G46" s="24">
        <v>21.099998747331501</v>
      </c>
      <c r="H46" s="24">
        <v>61.537386377607703</v>
      </c>
      <c r="I46" s="24">
        <v>214.269959198489</v>
      </c>
      <c r="J46" s="24">
        <v>-18.703454971313501</v>
      </c>
      <c r="K46" s="24">
        <v>0.855751418441002</v>
      </c>
      <c r="L46" s="24">
        <v>1.21819678090899</v>
      </c>
      <c r="M46" s="24">
        <v>0.97919234672243805</v>
      </c>
      <c r="N46" s="24">
        <v>9.1021463716172299E-2</v>
      </c>
      <c r="O46" s="24">
        <v>0.49080717480903002</v>
      </c>
      <c r="P46" s="24">
        <v>29.314003528624301</v>
      </c>
    </row>
    <row r="47" spans="2:33" x14ac:dyDescent="0.35">
      <c r="B47">
        <v>6</v>
      </c>
      <c r="C47">
        <v>8</v>
      </c>
      <c r="D47">
        <v>213</v>
      </c>
      <c r="E47" t="s">
        <v>69</v>
      </c>
      <c r="F47" s="24">
        <v>1.09999993469501</v>
      </c>
      <c r="G47" s="24">
        <v>210.94998747628301</v>
      </c>
      <c r="H47" s="24">
        <v>58.003053965786997</v>
      </c>
      <c r="I47" s="24">
        <v>218.95670750353901</v>
      </c>
      <c r="J47" s="24">
        <v>12.8799896240234</v>
      </c>
      <c r="K47" s="24">
        <v>0.839856940228773</v>
      </c>
      <c r="L47" s="24">
        <v>1.9425438532622501</v>
      </c>
      <c r="M47" s="24">
        <v>0.97435420040730303</v>
      </c>
      <c r="N47" s="24">
        <v>0.17516958416505801</v>
      </c>
      <c r="O47" s="24">
        <v>0.77095128735514895</v>
      </c>
      <c r="P47" s="24">
        <v>16.437961357176501</v>
      </c>
    </row>
    <row r="48" spans="2:33" x14ac:dyDescent="0.35">
      <c r="B48" s="23">
        <v>6</v>
      </c>
      <c r="C48" s="23">
        <v>9</v>
      </c>
      <c r="D48" s="23">
        <v>213</v>
      </c>
      <c r="E48" s="23" t="s">
        <v>69</v>
      </c>
      <c r="F48" s="25">
        <v>1.1499999317266001</v>
      </c>
      <c r="G48" s="25">
        <v>49.599997055338498</v>
      </c>
      <c r="H48" s="25">
        <v>75.575107376783507</v>
      </c>
      <c r="I48" s="25">
        <v>247.867234212227</v>
      </c>
      <c r="J48" s="25">
        <v>-18.874374389648398</v>
      </c>
      <c r="K48" s="25">
        <v>0.68103141732206696</v>
      </c>
      <c r="L48" s="25">
        <v>1.2558985193879999</v>
      </c>
      <c r="M48" s="25">
        <v>0.89825904371471499</v>
      </c>
      <c r="N48" s="25">
        <v>0.21690644502491199</v>
      </c>
      <c r="O48" s="25">
        <v>0.82850752738426303</v>
      </c>
      <c r="P48" s="25">
        <v>18.765502297067901</v>
      </c>
    </row>
    <row r="49" spans="2:16" x14ac:dyDescent="0.35">
      <c r="B49">
        <v>6</v>
      </c>
      <c r="C49">
        <v>7</v>
      </c>
      <c r="D49">
        <v>335</v>
      </c>
      <c r="E49" t="s">
        <v>60</v>
      </c>
      <c r="F49" s="24">
        <v>0.69999995844227703</v>
      </c>
      <c r="G49" s="24">
        <v>47.749997165169603</v>
      </c>
      <c r="H49" s="24">
        <v>47.031715736259599</v>
      </c>
      <c r="I49" s="24">
        <v>338.53383195555699</v>
      </c>
      <c r="J49" s="24">
        <v>6.4192406833171803E-2</v>
      </c>
      <c r="K49" s="24">
        <v>0</v>
      </c>
      <c r="L49" s="24">
        <v>0</v>
      </c>
      <c r="M49" s="24">
        <v>7.0521797695994195E-29</v>
      </c>
      <c r="N49" s="24">
        <v>0</v>
      </c>
      <c r="O49" s="24">
        <v>0</v>
      </c>
      <c r="P49" s="24">
        <v>58.263055581641602</v>
      </c>
    </row>
    <row r="50" spans="2:16" x14ac:dyDescent="0.35">
      <c r="B50">
        <v>6</v>
      </c>
      <c r="C50">
        <v>8</v>
      </c>
      <c r="D50">
        <v>335</v>
      </c>
      <c r="E50" t="s">
        <v>60</v>
      </c>
      <c r="F50" s="24">
        <v>0.69999995844227703</v>
      </c>
      <c r="G50" s="24">
        <v>158.799990572334</v>
      </c>
      <c r="H50" s="24">
        <v>48.713097371026699</v>
      </c>
      <c r="I50" s="24">
        <v>338.21435970977302</v>
      </c>
      <c r="J50" s="24">
        <v>-9.9743623286485707E-3</v>
      </c>
      <c r="K50" s="24">
        <v>0</v>
      </c>
      <c r="L50" s="24">
        <v>0</v>
      </c>
      <c r="M50" s="24">
        <v>3.3343972174061401E-29</v>
      </c>
      <c r="N50" s="24">
        <v>0</v>
      </c>
      <c r="O50" s="24">
        <v>0</v>
      </c>
      <c r="P50" s="24">
        <v>34.563651117032997</v>
      </c>
    </row>
    <row r="51" spans="2:16" x14ac:dyDescent="0.35">
      <c r="B51" s="23">
        <v>6</v>
      </c>
      <c r="C51" s="23">
        <v>9</v>
      </c>
      <c r="D51" s="23">
        <v>335</v>
      </c>
      <c r="E51" s="23" t="s">
        <v>60</v>
      </c>
      <c r="F51" s="25">
        <v>0.69999995844227703</v>
      </c>
      <c r="G51" s="25">
        <v>67.099996016395394</v>
      </c>
      <c r="H51" s="25">
        <v>44.995140831951701</v>
      </c>
      <c r="I51" s="25">
        <v>340.48832543020097</v>
      </c>
      <c r="J51" s="25">
        <v>-1.5492614358663601E-2</v>
      </c>
      <c r="K51" s="25">
        <v>0</v>
      </c>
      <c r="L51" s="25">
        <v>0</v>
      </c>
      <c r="M51" s="25">
        <v>1.3015047680481801E-28</v>
      </c>
      <c r="N51" s="25">
        <v>0</v>
      </c>
      <c r="O51" s="25">
        <v>0</v>
      </c>
      <c r="P51" s="25">
        <v>53.950236628297802</v>
      </c>
    </row>
    <row r="52" spans="2:16" x14ac:dyDescent="0.35">
      <c r="B52">
        <v>6</v>
      </c>
      <c r="C52">
        <v>7</v>
      </c>
      <c r="D52">
        <v>335</v>
      </c>
      <c r="E52" t="s">
        <v>68</v>
      </c>
      <c r="F52" s="24">
        <v>0.749999955473868</v>
      </c>
      <c r="G52" s="24">
        <v>44.799997340305701</v>
      </c>
      <c r="H52" s="24">
        <v>44.485685344848001</v>
      </c>
      <c r="I52" s="24">
        <v>337.48567988775898</v>
      </c>
      <c r="J52" s="24">
        <v>5.81980235874653E-2</v>
      </c>
      <c r="K52" s="24">
        <v>1.00645981165675</v>
      </c>
      <c r="L52" s="24">
        <v>1.38896197388283</v>
      </c>
      <c r="M52" s="24">
        <v>0.99995827083335198</v>
      </c>
      <c r="N52" s="24">
        <v>1.26284640292663E-2</v>
      </c>
      <c r="O52" s="24">
        <v>0.156154138107859</v>
      </c>
      <c r="P52" s="24">
        <v>58.780484634910998</v>
      </c>
    </row>
    <row r="53" spans="2:16" x14ac:dyDescent="0.35">
      <c r="B53">
        <v>6</v>
      </c>
      <c r="C53">
        <v>8</v>
      </c>
      <c r="D53">
        <v>335</v>
      </c>
      <c r="E53" t="s">
        <v>68</v>
      </c>
      <c r="F53" s="24">
        <v>0.69999995844227703</v>
      </c>
      <c r="G53" s="24">
        <v>128.099992394937</v>
      </c>
      <c r="H53" s="24">
        <v>50.006633393654198</v>
      </c>
      <c r="I53" s="24">
        <v>337.54034272525701</v>
      </c>
      <c r="J53" s="24">
        <v>8.6558423936367E-3</v>
      </c>
      <c r="K53" s="24">
        <v>1.28814170907279</v>
      </c>
      <c r="L53" s="24">
        <v>1.5107635259732399</v>
      </c>
      <c r="M53" s="24">
        <v>0.91697435549275397</v>
      </c>
      <c r="N53" s="24">
        <v>0.16784279829938001</v>
      </c>
      <c r="O53" s="24">
        <v>0.59861481252441695</v>
      </c>
      <c r="P53" s="24">
        <v>57.698595940035801</v>
      </c>
    </row>
    <row r="54" spans="2:16" x14ac:dyDescent="0.35">
      <c r="B54" s="23">
        <v>6</v>
      </c>
      <c r="C54" s="23">
        <v>9</v>
      </c>
      <c r="D54" s="23">
        <v>335</v>
      </c>
      <c r="E54" s="23" t="s">
        <v>68</v>
      </c>
      <c r="F54" s="25">
        <v>0.69999995844227703</v>
      </c>
      <c r="G54" s="25">
        <v>64.249996185594696</v>
      </c>
      <c r="H54" s="25">
        <v>47.135780245120301</v>
      </c>
      <c r="I54" s="25">
        <v>338.424077134615</v>
      </c>
      <c r="J54" s="25">
        <v>-1.5510926954448201E-2</v>
      </c>
      <c r="K54" s="25">
        <v>0.83085754389180499</v>
      </c>
      <c r="L54" s="25">
        <v>1.28273810316092</v>
      </c>
      <c r="M54" s="25">
        <v>0.97139082954168898</v>
      </c>
      <c r="N54" s="25">
        <v>3.4716974807754701E-2</v>
      </c>
      <c r="O54" s="25">
        <v>0.26958346362809399</v>
      </c>
      <c r="P54" s="25">
        <v>58.657404544347997</v>
      </c>
    </row>
    <row r="55" spans="2:16" x14ac:dyDescent="0.35">
      <c r="B55">
        <v>6</v>
      </c>
      <c r="C55">
        <v>7</v>
      </c>
      <c r="D55">
        <v>335</v>
      </c>
      <c r="E55" t="s">
        <v>69</v>
      </c>
      <c r="F55" s="24">
        <v>0.69999995844227703</v>
      </c>
      <c r="G55" s="24">
        <v>44.949997331400503</v>
      </c>
      <c r="H55" s="24">
        <v>75.041719621903198</v>
      </c>
      <c r="I55" s="24">
        <v>333.79024219952601</v>
      </c>
      <c r="J55" s="24">
        <v>-4.4561104774475098</v>
      </c>
      <c r="K55" s="24">
        <v>0.98746232471881201</v>
      </c>
      <c r="L55" s="24">
        <v>1.5725325426785</v>
      </c>
      <c r="M55" s="24">
        <v>0.99984280669897396</v>
      </c>
      <c r="N55" s="24">
        <v>0.178031835248607</v>
      </c>
      <c r="O55" s="24">
        <v>0.58142097711577401</v>
      </c>
      <c r="P55" s="24">
        <v>22.851809361100699</v>
      </c>
    </row>
    <row r="56" spans="2:16" x14ac:dyDescent="0.35">
      <c r="B56">
        <v>6</v>
      </c>
      <c r="C56">
        <v>8</v>
      </c>
      <c r="D56">
        <v>335</v>
      </c>
      <c r="E56" t="s">
        <v>69</v>
      </c>
      <c r="F56" s="24">
        <v>0.749999955473868</v>
      </c>
      <c r="G56" s="24">
        <v>1661.0499013864901</v>
      </c>
      <c r="H56" s="24">
        <v>108.600491682105</v>
      </c>
      <c r="I56" s="24">
        <v>336.26821072515401</v>
      </c>
      <c r="J56" s="24">
        <v>22.341594696044901</v>
      </c>
      <c r="K56" s="24">
        <v>1.1308452007915399</v>
      </c>
      <c r="L56" s="24">
        <v>4.4221610040642503</v>
      </c>
      <c r="M56" s="24">
        <v>0.98287953342726497</v>
      </c>
      <c r="N56" s="24">
        <v>0.46233631101848199</v>
      </c>
      <c r="O56" s="24">
        <v>1.0902532341113</v>
      </c>
      <c r="P56" s="24">
        <v>10.384974396899</v>
      </c>
    </row>
    <row r="57" spans="2:16" x14ac:dyDescent="0.35">
      <c r="B57">
        <v>6</v>
      </c>
      <c r="C57">
        <v>9</v>
      </c>
      <c r="D57">
        <v>335</v>
      </c>
      <c r="E57" t="s">
        <v>69</v>
      </c>
      <c r="F57" s="24">
        <v>0.749999955473868</v>
      </c>
      <c r="G57" s="24">
        <v>164.44999023690301</v>
      </c>
      <c r="H57" s="24">
        <v>104.525158456966</v>
      </c>
      <c r="I57" s="24">
        <v>334.879304926288</v>
      </c>
      <c r="J57" s="24">
        <v>13.9299230575562</v>
      </c>
      <c r="K57" s="24">
        <v>0.933102139234814</v>
      </c>
      <c r="L57" s="24">
        <v>3.2080963448768798</v>
      </c>
      <c r="M57" s="24">
        <v>0.99552467622544905</v>
      </c>
      <c r="N57" s="24">
        <v>0.37056658871090697</v>
      </c>
      <c r="O57" s="24">
        <v>1.03380878143795</v>
      </c>
      <c r="P57" s="24">
        <v>13.3467412874143</v>
      </c>
    </row>
    <row r="60" spans="2:16" x14ac:dyDescent="0.35">
      <c r="B60" s="41" t="s">
        <v>74</v>
      </c>
      <c r="C60" s="41"/>
      <c r="D60" s="41"/>
    </row>
    <row r="61" spans="2:16" x14ac:dyDescent="0.35">
      <c r="B61">
        <v>0</v>
      </c>
      <c r="C61" s="42" t="s">
        <v>75</v>
      </c>
      <c r="D61" s="42"/>
    </row>
    <row r="62" spans="2:16" x14ac:dyDescent="0.35">
      <c r="B62">
        <v>1</v>
      </c>
      <c r="C62" s="42" t="s">
        <v>76</v>
      </c>
      <c r="D62" s="42"/>
    </row>
    <row r="63" spans="2:16" x14ac:dyDescent="0.35">
      <c r="B63">
        <v>2</v>
      </c>
      <c r="C63" t="s">
        <v>77</v>
      </c>
    </row>
    <row r="64" spans="2:16" x14ac:dyDescent="0.35">
      <c r="B64">
        <v>3</v>
      </c>
      <c r="C64" t="s">
        <v>78</v>
      </c>
    </row>
  </sheetData>
  <mergeCells count="4">
    <mergeCell ref="B2:D2"/>
    <mergeCell ref="B60:D60"/>
    <mergeCell ref="C61:D61"/>
    <mergeCell ref="C62:D6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43"/>
  <sheetViews>
    <sheetView workbookViewId="0">
      <selection activeCell="J2" sqref="J2"/>
    </sheetView>
  </sheetViews>
  <sheetFormatPr defaultRowHeight="14.5" x14ac:dyDescent="0.35"/>
  <cols>
    <col min="14" max="14" width="12.453125" bestFit="1" customWidth="1"/>
    <col min="15" max="15" width="13.453125" bestFit="1" customWidth="1"/>
    <col min="16" max="16" width="12.1796875" bestFit="1" customWidth="1"/>
    <col min="17" max="17" width="8.7265625" bestFit="1" customWidth="1"/>
    <col min="19" max="19" width="10.54296875" bestFit="1" customWidth="1"/>
    <col min="20" max="20" width="9.81640625" bestFit="1" customWidth="1"/>
  </cols>
  <sheetData>
    <row r="2" spans="3:23" x14ac:dyDescent="0.35">
      <c r="C2" s="43" t="s">
        <v>97</v>
      </c>
      <c r="D2" s="43"/>
      <c r="E2" s="43"/>
      <c r="V2" s="44" t="s">
        <v>98</v>
      </c>
      <c r="W2" s="44"/>
    </row>
    <row r="4" spans="3:23" x14ac:dyDescent="0.35">
      <c r="L4" t="s">
        <v>54</v>
      </c>
      <c r="M4" t="s">
        <v>55</v>
      </c>
      <c r="N4" t="s">
        <v>70</v>
      </c>
      <c r="O4" t="s">
        <v>31</v>
      </c>
      <c r="P4" t="s">
        <v>101</v>
      </c>
      <c r="Q4" t="s">
        <v>72</v>
      </c>
      <c r="R4" t="s">
        <v>100</v>
      </c>
      <c r="S4" t="s">
        <v>102</v>
      </c>
      <c r="T4" t="s">
        <v>92</v>
      </c>
    </row>
    <row r="5" spans="3:23" x14ac:dyDescent="0.35">
      <c r="L5">
        <v>2</v>
      </c>
      <c r="M5">
        <v>3</v>
      </c>
      <c r="N5">
        <v>123</v>
      </c>
      <c r="O5" t="s">
        <v>34</v>
      </c>
      <c r="P5" s="24">
        <f>ABS(All_channels!V7)</f>
        <v>0</v>
      </c>
      <c r="Q5" s="24">
        <v>-144.02985074626855</v>
      </c>
      <c r="R5" s="24">
        <v>30.658406304325574</v>
      </c>
      <c r="S5" s="24">
        <f>ABS(All_channels!Y7)</f>
        <v>4.668178367535976</v>
      </c>
      <c r="T5" s="24">
        <v>-22.666317363553897</v>
      </c>
    </row>
    <row r="6" spans="3:23" x14ac:dyDescent="0.35">
      <c r="L6">
        <v>2</v>
      </c>
      <c r="M6">
        <v>4</v>
      </c>
      <c r="N6">
        <v>123</v>
      </c>
      <c r="O6" t="s">
        <v>34</v>
      </c>
      <c r="P6" s="24">
        <f>ABS(All_channels!V8)</f>
        <v>0</v>
      </c>
      <c r="Q6" s="24">
        <v>0.29239766081877561</v>
      </c>
      <c r="R6" s="24">
        <v>31.950361465378091</v>
      </c>
      <c r="S6" s="24">
        <f>ABS(All_channels!Y8)</f>
        <v>9.1932263855815446</v>
      </c>
      <c r="T6" s="24">
        <v>-21.771128519815797</v>
      </c>
    </row>
    <row r="7" spans="3:23" x14ac:dyDescent="0.35">
      <c r="L7">
        <v>2</v>
      </c>
      <c r="M7">
        <v>5</v>
      </c>
      <c r="N7">
        <v>123</v>
      </c>
      <c r="O7" t="s">
        <v>34</v>
      </c>
      <c r="P7" s="24">
        <f>ABS(All_channels!V9)</f>
        <v>0.54439584208821834</v>
      </c>
      <c r="Q7" s="24">
        <v>-66.837823731638352</v>
      </c>
      <c r="R7" s="24">
        <v>37.332640169195642</v>
      </c>
      <c r="S7" s="24">
        <f>ABS(All_channels!Y9)</f>
        <v>16.453651471541683</v>
      </c>
      <c r="T7" s="24">
        <v>-23.080857012794201</v>
      </c>
    </row>
    <row r="8" spans="3:23" x14ac:dyDescent="0.35">
      <c r="L8">
        <v>2</v>
      </c>
      <c r="M8">
        <v>3</v>
      </c>
      <c r="N8">
        <v>123</v>
      </c>
      <c r="O8" t="s">
        <v>35</v>
      </c>
      <c r="P8" s="24">
        <f>ABS(All_channels!V10)</f>
        <v>0</v>
      </c>
      <c r="Q8" s="24">
        <v>0</v>
      </c>
      <c r="R8" s="24">
        <v>6.3845130389779721</v>
      </c>
      <c r="S8" s="24">
        <f>ABS(All_channels!Y10)</f>
        <v>6.3598712011531653</v>
      </c>
      <c r="T8" s="24">
        <v>-12.261421478239697</v>
      </c>
    </row>
    <row r="9" spans="3:23" x14ac:dyDescent="0.35">
      <c r="L9">
        <v>2</v>
      </c>
      <c r="M9">
        <v>4</v>
      </c>
      <c r="N9">
        <v>123</v>
      </c>
      <c r="O9" t="s">
        <v>35</v>
      </c>
      <c r="P9" s="24">
        <f>ABS(All_channels!V11)</f>
        <v>2.631578947368356</v>
      </c>
      <c r="Q9" s="24">
        <v>-0.29069767441864552</v>
      </c>
      <c r="R9" s="24">
        <v>7.8545439919558824</v>
      </c>
      <c r="S9" s="24">
        <f>ABS(All_channels!Y11)</f>
        <v>5.3693857025886684</v>
      </c>
      <c r="T9" s="24">
        <v>-11.706397394974594</v>
      </c>
    </row>
    <row r="10" spans="3:23" x14ac:dyDescent="0.35">
      <c r="L10">
        <v>2</v>
      </c>
      <c r="M10">
        <v>5</v>
      </c>
      <c r="N10">
        <v>123</v>
      </c>
      <c r="O10" t="s">
        <v>35</v>
      </c>
      <c r="P10" s="24">
        <f>ABS(All_channels!V12)</f>
        <v>0.54439584208821834</v>
      </c>
      <c r="Q10" s="24">
        <v>-72.708671308778847</v>
      </c>
      <c r="R10" s="24">
        <v>14.685830583126236</v>
      </c>
      <c r="S10" s="24">
        <f>ABS(All_channels!Y12)</f>
        <v>19.679993770541731</v>
      </c>
      <c r="T10" s="24">
        <v>-9.6372414430906019</v>
      </c>
    </row>
    <row r="11" spans="3:23" x14ac:dyDescent="0.35">
      <c r="L11">
        <v>2</v>
      </c>
      <c r="M11">
        <v>3</v>
      </c>
      <c r="N11">
        <v>123</v>
      </c>
      <c r="O11" t="s">
        <v>36</v>
      </c>
      <c r="P11" s="24">
        <f>ABS(All_channels!V13)</f>
        <v>0</v>
      </c>
      <c r="Q11" s="24">
        <v>-0.2487562189055075</v>
      </c>
      <c r="R11" s="24">
        <v>4.2872502713444849</v>
      </c>
      <c r="S11" s="24">
        <f>ABS(All_channels!Y13)</f>
        <v>0.51221964063566039</v>
      </c>
      <c r="T11" s="24">
        <v>1.0930382957034013</v>
      </c>
    </row>
    <row r="12" spans="3:23" x14ac:dyDescent="0.35">
      <c r="L12">
        <v>2</v>
      </c>
      <c r="M12">
        <v>4</v>
      </c>
      <c r="N12">
        <v>123</v>
      </c>
      <c r="O12" t="s">
        <v>36</v>
      </c>
      <c r="P12" s="24">
        <f>ABS(All_channels!V14)</f>
        <v>2.5641025641025026</v>
      </c>
      <c r="Q12" s="24">
        <v>0.58479532163753045</v>
      </c>
      <c r="R12" s="24">
        <v>-0.14863390939042326</v>
      </c>
      <c r="S12" s="24">
        <f>ABS(All_channels!Y14)</f>
        <v>0.66191260116675776</v>
      </c>
      <c r="T12" s="24">
        <v>-0.92940153662100045</v>
      </c>
    </row>
    <row r="13" spans="3:23" x14ac:dyDescent="0.35">
      <c r="L13">
        <v>2</v>
      </c>
      <c r="M13">
        <v>5</v>
      </c>
      <c r="N13">
        <v>123</v>
      </c>
      <c r="O13" t="s">
        <v>36</v>
      </c>
      <c r="P13" s="24">
        <f>ABS(All_channels!V15)</f>
        <v>0</v>
      </c>
      <c r="Q13" s="24">
        <v>21.723831394918168</v>
      </c>
      <c r="R13" s="24">
        <v>4.3001601098535271</v>
      </c>
      <c r="S13" s="24">
        <f>ABS(All_channels!Y15)</f>
        <v>9.1650887147046389E-2</v>
      </c>
      <c r="T13" s="24">
        <v>-0.68168931887870343</v>
      </c>
    </row>
    <row r="14" spans="3:23" x14ac:dyDescent="0.35">
      <c r="L14">
        <v>2</v>
      </c>
      <c r="M14">
        <v>3</v>
      </c>
      <c r="N14">
        <v>123</v>
      </c>
      <c r="O14" t="s">
        <v>37</v>
      </c>
      <c r="P14" s="24">
        <f>ABS(All_channels!V16)</f>
        <v>0</v>
      </c>
      <c r="Q14" s="24">
        <v>0</v>
      </c>
      <c r="R14" s="24">
        <v>-1.3969139266394184</v>
      </c>
      <c r="S14" s="24">
        <f>ABS(All_channels!Y16)</f>
        <v>0.87658252586753982</v>
      </c>
      <c r="T14" s="24">
        <v>0.20762479552629998</v>
      </c>
    </row>
    <row r="15" spans="3:23" x14ac:dyDescent="0.35">
      <c r="L15">
        <v>2</v>
      </c>
      <c r="M15">
        <v>4</v>
      </c>
      <c r="N15">
        <v>123</v>
      </c>
      <c r="O15" t="s">
        <v>37</v>
      </c>
      <c r="P15" s="24">
        <f>ABS(All_channels!V17)</f>
        <v>0</v>
      </c>
      <c r="Q15" s="24">
        <v>-0.29069767441864552</v>
      </c>
      <c r="R15" s="24">
        <v>-1.8602664410982472</v>
      </c>
      <c r="S15" s="24">
        <f>ABS(All_channels!Y17)</f>
        <v>0.41845403496294586</v>
      </c>
      <c r="T15" s="24">
        <v>0.55575806927840432</v>
      </c>
    </row>
    <row r="16" spans="3:23" x14ac:dyDescent="0.35">
      <c r="L16">
        <v>2</v>
      </c>
      <c r="M16">
        <v>5</v>
      </c>
      <c r="N16">
        <v>123</v>
      </c>
      <c r="O16" t="s">
        <v>37</v>
      </c>
      <c r="P16" s="24">
        <f>ABS(All_channels!V18)</f>
        <v>0.54439584208821834</v>
      </c>
      <c r="Q16" s="24">
        <v>-72.756217177578804</v>
      </c>
      <c r="R16" s="24">
        <v>3.5642945251846698</v>
      </c>
      <c r="S16" s="24">
        <f>ABS(All_channels!Y18)</f>
        <v>0.60642376034057088</v>
      </c>
      <c r="T16" s="24">
        <v>-8.9515809180596762E-2</v>
      </c>
    </row>
    <row r="17" spans="12:20" x14ac:dyDescent="0.35">
      <c r="L17">
        <v>2</v>
      </c>
      <c r="M17">
        <v>3</v>
      </c>
      <c r="N17">
        <v>123</v>
      </c>
      <c r="O17" t="s">
        <v>38</v>
      </c>
      <c r="P17" s="24">
        <f>ABS(All_channels!V19)</f>
        <v>2.631578947368356</v>
      </c>
      <c r="Q17" s="24">
        <v>-0.24937655860354405</v>
      </c>
      <c r="R17" s="24">
        <v>-1.8709645736352536</v>
      </c>
      <c r="S17" s="24">
        <f>ABS(All_channels!Y19)</f>
        <v>0.94790388157813443</v>
      </c>
      <c r="T17" s="24">
        <v>0.17314579499080196</v>
      </c>
    </row>
    <row r="18" spans="12:20" x14ac:dyDescent="0.35">
      <c r="L18">
        <v>2</v>
      </c>
      <c r="M18">
        <v>4</v>
      </c>
      <c r="N18">
        <v>123</v>
      </c>
      <c r="O18" t="s">
        <v>38</v>
      </c>
      <c r="P18" s="24">
        <f>ABS(All_channels!V20)</f>
        <v>0</v>
      </c>
      <c r="Q18" s="24">
        <v>-0.29069767441864552</v>
      </c>
      <c r="R18" s="24">
        <v>-1.5416184930722805</v>
      </c>
      <c r="S18" s="24">
        <f>ABS(All_channels!Y20)</f>
        <v>0.53877039272115845</v>
      </c>
      <c r="T18" s="24">
        <v>0.73854439027289942</v>
      </c>
    </row>
    <row r="19" spans="12:20" x14ac:dyDescent="0.35">
      <c r="L19">
        <v>2</v>
      </c>
      <c r="M19">
        <v>5</v>
      </c>
      <c r="N19">
        <v>123</v>
      </c>
      <c r="O19" t="s">
        <v>38</v>
      </c>
      <c r="P19" s="24">
        <f>ABS(All_channels!V21)</f>
        <v>2.0728568989093956</v>
      </c>
      <c r="Q19" s="24">
        <v>-72.803763046378847</v>
      </c>
      <c r="R19" s="24">
        <v>6.171605187090079</v>
      </c>
      <c r="S19" s="24">
        <f>ABS(All_channels!Y21)</f>
        <v>0.72945355425860681</v>
      </c>
      <c r="T19" s="24">
        <v>0.15716954419600171</v>
      </c>
    </row>
    <row r="20" spans="12:20" x14ac:dyDescent="0.35">
      <c r="L20">
        <v>2</v>
      </c>
      <c r="M20">
        <v>3</v>
      </c>
      <c r="N20">
        <v>123</v>
      </c>
      <c r="O20" t="s">
        <v>39</v>
      </c>
      <c r="P20" s="24">
        <f>ABS(All_channels!V22)</f>
        <v>2.631578947368356</v>
      </c>
      <c r="Q20" s="24">
        <v>0</v>
      </c>
      <c r="R20" s="24">
        <v>-3.361187298286568</v>
      </c>
      <c r="S20" s="24">
        <f>ABS(All_channels!Y22)</f>
        <v>0.3913043828984738</v>
      </c>
      <c r="T20" s="24">
        <v>-0.70487431772689746</v>
      </c>
    </row>
    <row r="21" spans="12:20" x14ac:dyDescent="0.35">
      <c r="L21">
        <v>2</v>
      </c>
      <c r="M21">
        <v>4</v>
      </c>
      <c r="N21">
        <v>123</v>
      </c>
      <c r="O21" t="s">
        <v>39</v>
      </c>
      <c r="P21" s="24">
        <f>ABS(All_channels!V23)</f>
        <v>0</v>
      </c>
      <c r="Q21" s="24">
        <v>0</v>
      </c>
      <c r="R21" s="24">
        <v>-1.4016999181137155</v>
      </c>
      <c r="S21" s="24">
        <f>ABS(All_channels!Y23)</f>
        <v>0.16739268499900489</v>
      </c>
      <c r="T21" s="24">
        <v>-8.4883129658294365E-2</v>
      </c>
    </row>
    <row r="22" spans="12:20" x14ac:dyDescent="0.35">
      <c r="L22">
        <v>2</v>
      </c>
      <c r="M22">
        <v>5</v>
      </c>
      <c r="N22">
        <v>123</v>
      </c>
      <c r="O22" t="s">
        <v>39</v>
      </c>
      <c r="P22" s="24">
        <f>ABS(All_channels!V24)</f>
        <v>2.0728568989093956</v>
      </c>
      <c r="Q22" s="24">
        <v>-72.756217177578804</v>
      </c>
      <c r="R22" s="24">
        <v>5.4806903461487488</v>
      </c>
      <c r="S22" s="24">
        <f>ABS(All_channels!Y24)</f>
        <v>0.53430690795762203</v>
      </c>
      <c r="T22" s="24">
        <v>-1.4313462406067003</v>
      </c>
    </row>
    <row r="23" spans="12:20" x14ac:dyDescent="0.35">
      <c r="L23">
        <v>2</v>
      </c>
      <c r="M23">
        <v>3</v>
      </c>
      <c r="N23">
        <v>123</v>
      </c>
      <c r="O23" t="s">
        <v>40</v>
      </c>
      <c r="P23" s="24">
        <f>ABS(All_channels!V25)</f>
        <v>0</v>
      </c>
      <c r="Q23" s="24">
        <v>0</v>
      </c>
      <c r="R23" s="24">
        <v>-3.0087251476697108</v>
      </c>
      <c r="S23" s="24">
        <f>ABS(All_channels!Y25)</f>
        <v>0.11771974454658778</v>
      </c>
      <c r="T23" s="24">
        <v>-1.6492613805687029</v>
      </c>
    </row>
    <row r="24" spans="12:20" x14ac:dyDescent="0.35">
      <c r="L24">
        <v>2</v>
      </c>
      <c r="M24">
        <v>4</v>
      </c>
      <c r="N24">
        <v>123</v>
      </c>
      <c r="O24" t="s">
        <v>40</v>
      </c>
      <c r="P24" s="24">
        <f>ABS(All_channels!V26)</f>
        <v>2.631578947368356</v>
      </c>
      <c r="Q24" s="24">
        <v>-0.29069767441864552</v>
      </c>
      <c r="R24" s="24">
        <v>-0.85871511697422298</v>
      </c>
      <c r="S24" s="24">
        <f>ABS(All_channels!Y26)</f>
        <v>0.7021935240797339</v>
      </c>
      <c r="T24" s="24">
        <v>-1.8907036660006966</v>
      </c>
    </row>
    <row r="25" spans="12:20" x14ac:dyDescent="0.35">
      <c r="L25">
        <v>2</v>
      </c>
      <c r="M25">
        <v>5</v>
      </c>
      <c r="N25">
        <v>123</v>
      </c>
      <c r="O25" t="s">
        <v>40</v>
      </c>
      <c r="P25" s="24">
        <f>ABS(All_channels!V27)</f>
        <v>0.54439584208821834</v>
      </c>
      <c r="Q25" s="24">
        <v>-72.756217177578804</v>
      </c>
      <c r="R25" s="24">
        <v>4.4611663984968644</v>
      </c>
      <c r="S25" s="24">
        <f>ABS(All_channels!Y27)</f>
        <v>0.64214754163798493</v>
      </c>
      <c r="T25" s="24">
        <v>-2.5788843077585</v>
      </c>
    </row>
    <row r="26" spans="12:20" x14ac:dyDescent="0.35">
      <c r="L26">
        <v>6</v>
      </c>
      <c r="M26">
        <v>7</v>
      </c>
      <c r="N26">
        <v>123</v>
      </c>
      <c r="O26" t="s">
        <v>43</v>
      </c>
      <c r="P26" s="24">
        <f>ABS(All_channels!V28)</f>
        <v>0</v>
      </c>
      <c r="Q26" s="24">
        <v>62.645914396887491</v>
      </c>
      <c r="R26" s="24">
        <v>8.4324640526309853</v>
      </c>
      <c r="S26" s="24">
        <f>ABS(All_channels!Y28)</f>
        <v>0.28331909403284689</v>
      </c>
      <c r="T26" s="24">
        <v>1.2261697662192006</v>
      </c>
    </row>
    <row r="27" spans="12:20" x14ac:dyDescent="0.35">
      <c r="L27">
        <v>6</v>
      </c>
      <c r="M27">
        <v>8</v>
      </c>
      <c r="N27">
        <v>123</v>
      </c>
      <c r="O27" t="s">
        <v>43</v>
      </c>
      <c r="P27" s="24">
        <f>ABS(All_channels!V29)</f>
        <v>0</v>
      </c>
      <c r="Q27" s="24">
        <v>0.14492753623190474</v>
      </c>
      <c r="R27" s="24">
        <v>14.015843732748753</v>
      </c>
      <c r="S27" s="24">
        <f>ABS(All_channels!Y29)</f>
        <v>0.60069193143696031</v>
      </c>
      <c r="T27" s="24">
        <v>0.20017543393790049</v>
      </c>
    </row>
    <row r="28" spans="12:20" x14ac:dyDescent="0.35">
      <c r="L28">
        <v>6</v>
      </c>
      <c r="M28">
        <v>9</v>
      </c>
      <c r="N28">
        <v>123</v>
      </c>
      <c r="O28" t="s">
        <v>43</v>
      </c>
      <c r="P28" s="24">
        <f>ABS(All_channels!V30)</f>
        <v>2.631578947368356</v>
      </c>
      <c r="Q28" s="24">
        <v>0.27624309392269136</v>
      </c>
      <c r="R28" s="24">
        <v>-0.61590016127120917</v>
      </c>
      <c r="S28" s="24">
        <f>ABS(All_channels!Y30)</f>
        <v>0.40213218855922561</v>
      </c>
      <c r="T28" s="24">
        <v>-0.83280445064289665</v>
      </c>
    </row>
    <row r="29" spans="12:20" x14ac:dyDescent="0.35">
      <c r="L29">
        <v>6</v>
      </c>
      <c r="M29">
        <v>7</v>
      </c>
      <c r="N29">
        <v>123</v>
      </c>
      <c r="O29" t="s">
        <v>41</v>
      </c>
      <c r="P29" s="24">
        <f>ABS(All_channels!V31)</f>
        <v>2.6315789473688822</v>
      </c>
      <c r="Q29" s="24">
        <v>0.95693779904323306</v>
      </c>
      <c r="R29" s="24">
        <v>-4.3476265467392219</v>
      </c>
      <c r="S29" s="24">
        <f>ABS(All_channels!Y31)</f>
        <v>11.637614598848952</v>
      </c>
      <c r="T29" s="24">
        <v>-16.403787162794302</v>
      </c>
    </row>
    <row r="30" spans="12:20" x14ac:dyDescent="0.35">
      <c r="L30">
        <v>6</v>
      </c>
      <c r="M30">
        <v>8</v>
      </c>
      <c r="N30">
        <v>123</v>
      </c>
      <c r="O30" t="s">
        <v>41</v>
      </c>
      <c r="P30" s="24">
        <f>ABS(All_channels!V32)</f>
        <v>0</v>
      </c>
      <c r="Q30" s="24">
        <v>-0.43415340086838922</v>
      </c>
      <c r="R30" s="24">
        <v>18.190913348756318</v>
      </c>
      <c r="S30" s="24">
        <f>ABS(All_channels!Y32)</f>
        <v>17.913489370079208</v>
      </c>
      <c r="T30" s="24">
        <v>-19.580806104142699</v>
      </c>
    </row>
    <row r="31" spans="12:20" x14ac:dyDescent="0.35">
      <c r="L31">
        <v>6</v>
      </c>
      <c r="M31">
        <v>9</v>
      </c>
      <c r="N31">
        <v>123</v>
      </c>
      <c r="O31" t="s">
        <v>41</v>
      </c>
      <c r="P31" s="24">
        <f>ABS(All_channels!V33)</f>
        <v>2.5641025641025026</v>
      </c>
      <c r="Q31" s="24">
        <v>-0.27548209366395104</v>
      </c>
      <c r="R31" s="24">
        <v>11.055556257815278</v>
      </c>
      <c r="S31" s="24">
        <f>ABS(All_channels!Y33)</f>
        <v>18.764446347755761</v>
      </c>
      <c r="T31" s="24">
        <v>-16.609850628781899</v>
      </c>
    </row>
    <row r="32" spans="12:20" x14ac:dyDescent="0.35">
      <c r="L32">
        <v>6</v>
      </c>
      <c r="M32">
        <v>7</v>
      </c>
      <c r="N32">
        <v>213</v>
      </c>
      <c r="O32" t="s">
        <v>43</v>
      </c>
      <c r="P32" s="24">
        <f>ABS(All_channels!V34)</f>
        <v>0</v>
      </c>
      <c r="Q32" s="24">
        <v>0.23640661938539292</v>
      </c>
      <c r="R32" s="24">
        <v>5.6567018209499143</v>
      </c>
      <c r="S32" s="24">
        <f>ABS(All_channels!Y34)</f>
        <v>9.7112961060302431E-3</v>
      </c>
      <c r="T32" s="24">
        <v>-0.80435509393659288</v>
      </c>
    </row>
    <row r="33" spans="12:20" x14ac:dyDescent="0.35">
      <c r="L33">
        <v>6</v>
      </c>
      <c r="M33">
        <v>8</v>
      </c>
      <c r="N33">
        <v>213</v>
      </c>
      <c r="O33" t="s">
        <v>43</v>
      </c>
      <c r="P33" s="24">
        <f>ABS(All_channels!V35)</f>
        <v>0</v>
      </c>
      <c r="Q33" s="24">
        <v>6.5160729800272488E-2</v>
      </c>
      <c r="R33" s="24">
        <v>0.33303835507929858</v>
      </c>
      <c r="S33" s="24">
        <f>ABS(All_channels!Y35)</f>
        <v>0.35410756234267787</v>
      </c>
      <c r="T33" s="24">
        <v>4.5504610607453984</v>
      </c>
    </row>
    <row r="34" spans="12:20" x14ac:dyDescent="0.35">
      <c r="L34">
        <v>6</v>
      </c>
      <c r="M34">
        <v>9</v>
      </c>
      <c r="N34">
        <v>213</v>
      </c>
      <c r="O34" t="s">
        <v>43</v>
      </c>
      <c r="P34" s="24">
        <f>ABS(All_channels!V36)</f>
        <v>4.1666666666665515</v>
      </c>
      <c r="Q34" s="24">
        <v>0.27522935779821728</v>
      </c>
      <c r="R34" s="24">
        <v>11.442795067324612</v>
      </c>
      <c r="S34" s="24">
        <f>ABS(All_channels!Y36)</f>
        <v>0.29431285951606878</v>
      </c>
      <c r="T34" s="24">
        <v>1.2897688429512968</v>
      </c>
    </row>
    <row r="35" spans="12:20" x14ac:dyDescent="0.35">
      <c r="L35">
        <v>6</v>
      </c>
      <c r="M35">
        <v>7</v>
      </c>
      <c r="N35">
        <v>213</v>
      </c>
      <c r="O35" t="s">
        <v>41</v>
      </c>
      <c r="P35" s="24">
        <f>ABS(All_channels!V37)</f>
        <v>0</v>
      </c>
      <c r="Q35" s="24">
        <v>-0.47169811320763017</v>
      </c>
      <c r="R35" s="24">
        <v>43.996535387967299</v>
      </c>
      <c r="S35" s="24">
        <f>ABS(All_channels!Y37)</f>
        <v>2.4324930408091063</v>
      </c>
      <c r="T35" s="24">
        <v>-37.981966845626204</v>
      </c>
    </row>
    <row r="36" spans="12:20" x14ac:dyDescent="0.35">
      <c r="L36">
        <v>6</v>
      </c>
      <c r="M36">
        <v>8</v>
      </c>
      <c r="N36">
        <v>213</v>
      </c>
      <c r="O36" t="s">
        <v>41</v>
      </c>
      <c r="P36" s="24">
        <f>ABS(All_channels!V38)</f>
        <v>4.3478260869564158</v>
      </c>
      <c r="Q36" s="24">
        <v>-8.4219665726071486</v>
      </c>
      <c r="R36" s="24">
        <v>104.7496956500175</v>
      </c>
      <c r="S36" s="24">
        <f>ABS(All_channels!Y38)</f>
        <v>7.213764994557148</v>
      </c>
      <c r="T36" s="24">
        <v>-36.646460008518602</v>
      </c>
    </row>
    <row r="37" spans="12:20" x14ac:dyDescent="0.35">
      <c r="L37">
        <v>6</v>
      </c>
      <c r="M37">
        <v>9</v>
      </c>
      <c r="N37">
        <v>213</v>
      </c>
      <c r="O37" t="s">
        <v>41</v>
      </c>
      <c r="P37" s="24">
        <f>ABS(All_channels!V39)</f>
        <v>0</v>
      </c>
      <c r="Q37" s="24">
        <v>-9.2406221408965976</v>
      </c>
      <c r="R37" s="24">
        <v>104.36894363703324</v>
      </c>
      <c r="S37" s="24">
        <f>ABS(All_channels!Y39)</f>
        <v>21.732334219799089</v>
      </c>
      <c r="T37" s="24">
        <v>-40.355538978846695</v>
      </c>
    </row>
    <row r="38" spans="12:20" x14ac:dyDescent="0.35">
      <c r="L38">
        <v>6</v>
      </c>
      <c r="M38">
        <v>7</v>
      </c>
      <c r="N38">
        <v>335</v>
      </c>
      <c r="O38" t="s">
        <v>43</v>
      </c>
      <c r="P38" s="24">
        <f>ABS(All_channels!V40)</f>
        <v>7.1428571428571077</v>
      </c>
      <c r="Q38" s="24">
        <v>-6.1780104712042307</v>
      </c>
      <c r="R38" s="24">
        <v>-5.4134329389321199</v>
      </c>
      <c r="S38" s="24">
        <f>ABS(All_channels!Y40)</f>
        <v>0.30961516068964612</v>
      </c>
      <c r="T38" s="24">
        <v>0.51742905326939592</v>
      </c>
    </row>
    <row r="39" spans="12:20" x14ac:dyDescent="0.35">
      <c r="L39">
        <v>6</v>
      </c>
      <c r="M39">
        <v>8</v>
      </c>
      <c r="N39">
        <v>335</v>
      </c>
      <c r="O39" t="s">
        <v>43</v>
      </c>
      <c r="P39" s="24">
        <f>ABS(All_channels!V41)</f>
        <v>0</v>
      </c>
      <c r="Q39" s="24">
        <v>-19.332493702770737</v>
      </c>
      <c r="R39" s="24">
        <v>2.6554173157481493</v>
      </c>
      <c r="S39" s="24">
        <f>ABS(All_channels!Y41)</f>
        <v>0.19928692119826011</v>
      </c>
      <c r="T39" s="24">
        <v>23.134944823002805</v>
      </c>
    </row>
    <row r="40" spans="12:20" x14ac:dyDescent="0.35">
      <c r="L40">
        <v>6</v>
      </c>
      <c r="M40">
        <v>9</v>
      </c>
      <c r="N40">
        <v>335</v>
      </c>
      <c r="O40" t="s">
        <v>43</v>
      </c>
      <c r="P40" s="24">
        <f>ABS(All_channels!V42)</f>
        <v>0</v>
      </c>
      <c r="Q40" s="24">
        <v>-4.2473919523099841</v>
      </c>
      <c r="R40" s="24">
        <v>4.7574901946934256</v>
      </c>
      <c r="S40" s="24">
        <f>ABS(All_channels!Y42)</f>
        <v>0.6062611083589512</v>
      </c>
      <c r="T40" s="24">
        <v>4.7071679160501958</v>
      </c>
    </row>
    <row r="41" spans="12:20" x14ac:dyDescent="0.35">
      <c r="L41">
        <v>6</v>
      </c>
      <c r="M41">
        <v>7</v>
      </c>
      <c r="N41">
        <v>335</v>
      </c>
      <c r="O41" t="s">
        <v>41</v>
      </c>
      <c r="P41" s="24">
        <f>ABS(All_channels!V43)</f>
        <v>6.6666666666666359</v>
      </c>
      <c r="Q41" s="24">
        <v>0.33482142857149211</v>
      </c>
      <c r="R41" s="24">
        <v>68.68734074835146</v>
      </c>
      <c r="S41" s="24">
        <f>ABS(All_channels!Y43)</f>
        <v>1.0949909606422412</v>
      </c>
      <c r="T41" s="24">
        <v>-35.928675273810299</v>
      </c>
    </row>
    <row r="42" spans="12:20" x14ac:dyDescent="0.35">
      <c r="L42">
        <v>6</v>
      </c>
      <c r="M42">
        <v>8</v>
      </c>
      <c r="N42">
        <v>335</v>
      </c>
      <c r="O42" t="s">
        <v>41</v>
      </c>
      <c r="P42" s="24">
        <f>ABS(All_channels!V44)</f>
        <v>7.1428571428571077</v>
      </c>
      <c r="Q42" s="24">
        <v>1196.6822794691602</v>
      </c>
      <c r="R42" s="24">
        <v>117.1721715941116</v>
      </c>
      <c r="S42" s="24">
        <f>ABS(All_channels!Y44)</f>
        <v>0.37688294970372149</v>
      </c>
      <c r="T42" s="24">
        <v>-47.313621543136804</v>
      </c>
    </row>
    <row r="43" spans="12:20" x14ac:dyDescent="0.35">
      <c r="L43">
        <v>6</v>
      </c>
      <c r="M43">
        <v>9</v>
      </c>
      <c r="N43">
        <v>335</v>
      </c>
      <c r="O43" t="s">
        <v>41</v>
      </c>
      <c r="P43" s="24">
        <f>ABS(All_channels!V45)</f>
        <v>7.1428571428571077</v>
      </c>
      <c r="Q43" s="24">
        <v>155.95330739299541</v>
      </c>
      <c r="R43" s="24">
        <v>121.75332181498553</v>
      </c>
      <c r="S43" s="24">
        <f>ABS(All_channels!Y45)</f>
        <v>1.0474349929059565</v>
      </c>
      <c r="T43" s="24">
        <v>-45.310663256933694</v>
      </c>
    </row>
  </sheetData>
  <mergeCells count="2">
    <mergeCell ref="C2:E2"/>
    <mergeCell ref="V2:W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Selected_pairs - NOT UPDATED</vt:lpstr>
      <vt:lpstr>All_channels</vt:lpstr>
      <vt:lpstr>Possible_DI_trends</vt:lpstr>
    </vt:vector>
  </TitlesOfParts>
  <Company>TU Delft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Viegas Ochoa de Carvalho - LR</dc:creator>
  <cp:lastModifiedBy>Pedro Ochoa</cp:lastModifiedBy>
  <dcterms:created xsi:type="dcterms:W3CDTF">2018-01-18T15:26:44Z</dcterms:created>
  <dcterms:modified xsi:type="dcterms:W3CDTF">2018-12-09T12:36:25Z</dcterms:modified>
</cp:coreProperties>
</file>