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315" windowHeight="6720" firstSheet="1" activeTab="5"/>
  </bookViews>
  <sheets>
    <sheet name="Blad1" sheetId="1" state="hidden" r:id="rId1"/>
    <sheet name="Main information" sheetId="9" r:id="rId2"/>
    <sheet name="Pole GPS location and waterline" sheetId="10" r:id="rId3"/>
    <sheet name="pole 1" sheetId="2" r:id="rId4"/>
    <sheet name="pole 2" sheetId="5" r:id="rId5"/>
    <sheet name="pole 3" sheetId="8" r:id="rId6"/>
  </sheets>
  <calcPr calcId="145621"/>
</workbook>
</file>

<file path=xl/calcChain.xml><?xml version="1.0" encoding="utf-8"?>
<calcChain xmlns="http://schemas.openxmlformats.org/spreadsheetml/2006/main">
  <c r="E7" i="8" l="1"/>
  <c r="E3" i="2"/>
  <c r="D4" i="2"/>
  <c r="D5" i="2"/>
  <c r="D6" i="2"/>
  <c r="D7" i="2"/>
  <c r="D8" i="2"/>
  <c r="D9" i="2"/>
  <c r="D10" i="2"/>
  <c r="D11" i="2"/>
  <c r="D12" i="2"/>
  <c r="D13" i="2"/>
  <c r="D3" i="2"/>
  <c r="O4" i="8"/>
  <c r="O5" i="8"/>
  <c r="O6" i="8"/>
  <c r="O7" i="8"/>
  <c r="O8" i="8"/>
  <c r="O9" i="8"/>
  <c r="O10" i="8"/>
  <c r="O11" i="8"/>
  <c r="O12" i="8"/>
  <c r="O13" i="8"/>
  <c r="O14" i="8"/>
  <c r="O15" i="8"/>
  <c r="O16" i="8"/>
  <c r="O3" i="8"/>
  <c r="K4" i="8"/>
  <c r="K5" i="8"/>
  <c r="K6" i="8"/>
  <c r="K7" i="8"/>
  <c r="K8" i="8"/>
  <c r="K9" i="8"/>
  <c r="K10" i="8"/>
  <c r="K11" i="8"/>
  <c r="K12" i="8"/>
  <c r="K13" i="8"/>
  <c r="K14" i="8"/>
  <c r="K15" i="8"/>
  <c r="K3" i="8"/>
  <c r="N4" i="5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3" i="5"/>
  <c r="J4" i="5"/>
  <c r="J5" i="5"/>
  <c r="J6" i="5"/>
  <c r="J7" i="5"/>
  <c r="J8" i="5"/>
  <c r="J9" i="5"/>
  <c r="J10" i="5"/>
  <c r="J11" i="5"/>
  <c r="J12" i="5"/>
  <c r="J3" i="5"/>
  <c r="C5" i="10" l="1"/>
  <c r="B5" i="10"/>
  <c r="C11" i="8"/>
  <c r="D11" i="8" s="1"/>
  <c r="C12" i="8"/>
  <c r="D12" i="8" s="1"/>
  <c r="C13" i="8"/>
  <c r="D13" i="8" s="1"/>
  <c r="C4" i="8"/>
  <c r="C5" i="8"/>
  <c r="C6" i="8"/>
  <c r="D6" i="8" s="1"/>
  <c r="E6" i="8" s="1"/>
  <c r="C7" i="8"/>
  <c r="C8" i="8"/>
  <c r="D8" i="8" s="1"/>
  <c r="C9" i="8"/>
  <c r="C10" i="8"/>
  <c r="D10" i="8" s="1"/>
  <c r="C3" i="8"/>
  <c r="C9" i="5"/>
  <c r="C8" i="5"/>
  <c r="C7" i="5"/>
  <c r="C6" i="5"/>
  <c r="C5" i="5"/>
  <c r="C4" i="5"/>
  <c r="C3" i="5"/>
  <c r="D3" i="5" s="1"/>
  <c r="E3" i="5" s="1"/>
  <c r="C4" i="2"/>
  <c r="E4" i="2" s="1"/>
  <c r="C5" i="2"/>
  <c r="E5" i="2" s="1"/>
  <c r="C6" i="2"/>
  <c r="E6" i="2" s="1"/>
  <c r="C7" i="2"/>
  <c r="E7" i="2" s="1"/>
  <c r="C8" i="2"/>
  <c r="E8" i="2" s="1"/>
  <c r="C9" i="2"/>
  <c r="E9" i="2" s="1"/>
  <c r="C10" i="2"/>
  <c r="E10" i="2" s="1"/>
  <c r="C11" i="2"/>
  <c r="E11" i="2" s="1"/>
  <c r="C12" i="2"/>
  <c r="E12" i="2" s="1"/>
  <c r="C13" i="2"/>
  <c r="E13" i="2" s="1"/>
  <c r="C3" i="2"/>
  <c r="E5" i="5" l="1"/>
  <c r="D5" i="5"/>
  <c r="E7" i="5"/>
  <c r="D7" i="5"/>
  <c r="E9" i="5"/>
  <c r="D9" i="5"/>
  <c r="E4" i="5"/>
  <c r="D4" i="5"/>
  <c r="E6" i="5"/>
  <c r="D6" i="5"/>
  <c r="E8" i="5"/>
  <c r="D8" i="5"/>
  <c r="E10" i="8"/>
  <c r="F10" i="8" s="1"/>
  <c r="E8" i="8"/>
  <c r="F8" i="8" s="1"/>
  <c r="F6" i="8"/>
  <c r="E12" i="8"/>
  <c r="F12" i="8" s="1"/>
  <c r="E13" i="8"/>
  <c r="F13" i="8" s="1"/>
  <c r="E11" i="8"/>
  <c r="F11" i="8" s="1"/>
  <c r="B8" i="10"/>
  <c r="B12" i="10" s="1"/>
  <c r="B6" i="10"/>
  <c r="D4" i="8"/>
  <c r="D3" i="8"/>
  <c r="D9" i="8"/>
  <c r="D7" i="8"/>
  <c r="D5" i="8"/>
  <c r="J18" i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  <c r="E5" i="8" l="1"/>
  <c r="F5" i="8" s="1"/>
  <c r="F7" i="8"/>
  <c r="E3" i="8"/>
  <c r="F3" i="8" s="1"/>
  <c r="E9" i="8"/>
  <c r="F9" i="8" s="1"/>
  <c r="E4" i="8"/>
  <c r="F4" i="8" s="1"/>
  <c r="B9" i="10"/>
  <c r="B11" i="10"/>
  <c r="I18" i="10" s="1"/>
  <c r="H3" i="10" l="1"/>
  <c r="I7" i="10"/>
  <c r="I6" i="10"/>
  <c r="I24" i="10"/>
  <c r="H19" i="10"/>
  <c r="I23" i="10"/>
  <c r="H17" i="10"/>
  <c r="I3" i="10"/>
  <c r="I15" i="10"/>
  <c r="H27" i="10"/>
  <c r="H10" i="10"/>
  <c r="I31" i="10"/>
  <c r="I14" i="10"/>
  <c r="H26" i="10"/>
  <c r="H9" i="10"/>
  <c r="I28" i="10"/>
  <c r="I20" i="10"/>
  <c r="I11" i="10"/>
  <c r="H31" i="10"/>
  <c r="H23" i="10"/>
  <c r="H14" i="10"/>
  <c r="H6" i="10"/>
  <c r="I27" i="10"/>
  <c r="I19" i="10"/>
  <c r="I10" i="10"/>
  <c r="H30" i="10"/>
  <c r="H22" i="10"/>
  <c r="H13" i="10"/>
  <c r="H5" i="10"/>
  <c r="I30" i="10"/>
  <c r="I26" i="10"/>
  <c r="I22" i="10"/>
  <c r="I17" i="10"/>
  <c r="I13" i="10"/>
  <c r="I9" i="10"/>
  <c r="I5" i="10"/>
  <c r="H29" i="10"/>
  <c r="H25" i="10"/>
  <c r="H21" i="10"/>
  <c r="H16" i="10"/>
  <c r="H12" i="10"/>
  <c r="H8" i="10"/>
  <c r="H4" i="10"/>
  <c r="I29" i="10"/>
  <c r="I25" i="10"/>
  <c r="I21" i="10"/>
  <c r="I16" i="10"/>
  <c r="I12" i="10"/>
  <c r="I8" i="10"/>
  <c r="I4" i="10"/>
  <c r="H28" i="10"/>
  <c r="H24" i="10"/>
  <c r="H20" i="10"/>
  <c r="H15" i="10"/>
  <c r="H11" i="10"/>
  <c r="H7" i="10"/>
  <c r="H18" i="10"/>
</calcChain>
</file>

<file path=xl/sharedStrings.xml><?xml version="1.0" encoding="utf-8"?>
<sst xmlns="http://schemas.openxmlformats.org/spreadsheetml/2006/main" count="114" uniqueCount="53">
  <si>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</si>
  <si>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</si>
  <si>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</si>
  <si>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</si>
  <si>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</si>
  <si>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</si>
  <si>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</si>
  <si>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</si>
  <si>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</si>
  <si>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</si>
  <si>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</si>
  <si>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</si>
  <si>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</si>
  <si>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</si>
  <si>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</si>
  <si>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</si>
  <si>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</si>
  <si>
    <t>Pole 1 2012</t>
  </si>
  <si>
    <t>z_rel. to waterpas</t>
  </si>
  <si>
    <t>Pole 3 2012</t>
  </si>
  <si>
    <t>Main information for measurement</t>
  </si>
  <si>
    <t>Correction measuredevice=</t>
  </si>
  <si>
    <t>Information</t>
  </si>
  <si>
    <t>(length between ref. points)</t>
  </si>
  <si>
    <t>Height levelingdevice - Height Ref=</t>
  </si>
  <si>
    <t>Ruler cor.</t>
  </si>
  <si>
    <t>Move cor.</t>
  </si>
  <si>
    <t>50 meters from ref point</t>
  </si>
  <si>
    <t>MSL cor.</t>
  </si>
  <si>
    <t>Difference height between msl and ref=</t>
  </si>
  <si>
    <t>length baseline=</t>
  </si>
  <si>
    <t>UTM T35</t>
  </si>
  <si>
    <t>east [m]</t>
  </si>
  <si>
    <t>north [m]</t>
  </si>
  <si>
    <t>y [m]</t>
  </si>
  <si>
    <t>ref1</t>
  </si>
  <si>
    <t>pole 1</t>
  </si>
  <si>
    <t>ref2</t>
  </si>
  <si>
    <t>difference</t>
  </si>
  <si>
    <t>distance</t>
  </si>
  <si>
    <t>theta</t>
  </si>
  <si>
    <t>rad</t>
  </si>
  <si>
    <t>degrees</t>
  </si>
  <si>
    <t>sin theta</t>
  </si>
  <si>
    <t>cos theta</t>
  </si>
  <si>
    <t>pole 2</t>
  </si>
  <si>
    <t>pole 3</t>
  </si>
  <si>
    <t>Correction moving measuredevice after pole 2=</t>
  </si>
  <si>
    <t>200 meters from ref point</t>
  </si>
  <si>
    <t>400 meters from ref point</t>
  </si>
  <si>
    <t>Raaien</t>
  </si>
  <si>
    <t>Pole 2 2012</t>
  </si>
  <si>
    <t>Reference square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</si>
</sst>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3" fillId="0" borderId="1" xfId="0" applyFont="1" applyBorder="1"/>
    <xf numFmtId="0" fontId="3" fillId="0" borderId="2" xfId="0" applyFont="1" applyBorder="1"/>
    <xf numFmtId="0" fontId="0" fillId="0" borderId="4" xfId="0" applyBorder="1"/>
    <xf numFmtId="0" fontId="0" fillId="0" borderId="6" xfId="0" applyBorder="1"/>
    <xf numFmtId="0" fontId="0" fillId="2" borderId="9" xfId="0" applyFill="1" applyBorder="1" applyAlignment="1">
      <alignment horizontal="left"/>
    </xf>
    <xf numFmtId="0" fontId="0" fillId="2" borderId="10" xfId="0" applyFill="1" applyBorder="1"/>
    <xf numFmtId="0" fontId="0" fillId="2" borderId="11" xfId="0" applyFill="1" applyBorder="1"/>
    <xf numFmtId="0" fontId="3" fillId="0" borderId="9" xfId="0" applyFont="1" applyBorder="1"/>
    <xf numFmtId="0" fontId="3" fillId="0" borderId="10" xfId="0" applyFont="1" applyBorder="1"/>
    <xf numFmtId="0" fontId="0" fillId="0" borderId="14" xfId="0" applyBorder="1"/>
    <xf numFmtId="0" fontId="0" fillId="0" borderId="12" xfId="0" applyBorder="1"/>
    <xf numFmtId="0" fontId="0" fillId="0" borderId="13" xfId="0" applyBorder="1"/>
    <xf numFmtId="1" fontId="0" fillId="0" borderId="1" xfId="0" applyNumberFormat="1" applyFont="1" applyBorder="1" applyAlignment="1">
      <alignment horizontal="right"/>
    </xf>
    <xf numFmtId="1" fontId="0" fillId="0" borderId="4" xfId="0" applyNumberForma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0" fillId="0" borderId="5" xfId="0" applyNumberFormat="1" applyBorder="1"/>
    <xf numFmtId="0" fontId="0" fillId="0" borderId="8" xfId="0" applyNumberFormat="1" applyBorder="1"/>
    <xf numFmtId="0" fontId="0" fillId="0" borderId="0" xfId="0" applyFill="1" applyBorder="1"/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4" xfId="0" applyFill="1" applyBorder="1"/>
    <xf numFmtId="0" fontId="0" fillId="0" borderId="0" xfId="0" applyFill="1"/>
    <xf numFmtId="0" fontId="0" fillId="0" borderId="1" xfId="0" applyBorder="1"/>
    <xf numFmtId="0" fontId="0" fillId="0" borderId="3" xfId="0" applyNumberFormat="1" applyBorder="1"/>
    <xf numFmtId="0" fontId="0" fillId="0" borderId="6" xfId="0" applyFill="1" applyBorder="1"/>
    <xf numFmtId="0" fontId="0" fillId="0" borderId="7" xfId="0" applyFill="1" applyBorder="1"/>
    <xf numFmtId="1" fontId="0" fillId="0" borderId="2" xfId="0" applyNumberFormat="1" applyBorder="1"/>
    <xf numFmtId="0" fontId="0" fillId="2" borderId="3" xfId="0" applyFill="1" applyBorder="1"/>
    <xf numFmtId="1" fontId="0" fillId="0" borderId="0" xfId="0" applyNumberFormat="1" applyBorder="1"/>
    <xf numFmtId="1" fontId="0" fillId="0" borderId="7" xfId="0" applyNumberFormat="1" applyBorder="1"/>
    <xf numFmtId="0" fontId="0" fillId="2" borderId="1" xfId="0" applyFill="1" applyBorder="1" applyAlignment="1">
      <alignment horizontal="left"/>
    </xf>
    <xf numFmtId="0" fontId="0" fillId="2" borderId="2" xfId="0" applyFill="1" applyBorder="1"/>
    <xf numFmtId="0" fontId="0" fillId="2" borderId="5" xfId="0" applyFill="1" applyBorder="1"/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8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38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22144"/>
        <c:axId val="30424448"/>
      </c:scatterChart>
      <c:valAx>
        <c:axId val="3042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424448"/>
        <c:crosses val="autoZero"/>
        <c:crossBetween val="midCat"/>
      </c:valAx>
      <c:valAx>
        <c:axId val="30424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422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21"/>
          <c:y val="0.90181656527272791"/>
          <c:w val="0.61056917671919764"/>
          <c:h val="8.2319201625220509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3047619047619071E-2"/>
          <c:y val="0.14151353643468664"/>
          <c:w val="0.79148526434195698"/>
          <c:h val="0.69840282499506479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17568"/>
        <c:axId val="72519680"/>
      </c:scatterChart>
      <c:valAx>
        <c:axId val="7191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2519680"/>
        <c:crosses val="autoZero"/>
        <c:crossBetween val="midCat"/>
      </c:valAx>
      <c:valAx>
        <c:axId val="72519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1917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207"/>
          <c:y val="0.88185535442508833"/>
          <c:w val="0.4681909261342333"/>
          <c:h val="8.9752374267979787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Pole 1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waterline'!$H$3:$H$13</c:f>
              <c:numCache>
                <c:formatCode>0</c:formatCode>
                <c:ptCount val="11"/>
                <c:pt idx="0">
                  <c:v>574014.55594644661</c:v>
                </c:pt>
                <c:pt idx="1">
                  <c:v>574020.4241035789</c:v>
                </c:pt>
                <c:pt idx="2">
                  <c:v>574025.31423452252</c:v>
                </c:pt>
                <c:pt idx="3">
                  <c:v>574033.62745712663</c:v>
                </c:pt>
                <c:pt idx="4">
                  <c:v>574038.32198283251</c:v>
                </c:pt>
                <c:pt idx="5">
                  <c:v>574050.74291542941</c:v>
                </c:pt>
                <c:pt idx="6">
                  <c:v>574069.32541301509</c:v>
                </c:pt>
                <c:pt idx="7">
                  <c:v>574079.10567490233</c:v>
                </c:pt>
                <c:pt idx="8">
                  <c:v>574088.88593678956</c:v>
                </c:pt>
                <c:pt idx="9">
                  <c:v>574098.6661986768</c:v>
                </c:pt>
                <c:pt idx="10">
                  <c:v>574118.22672245139</c:v>
                </c:pt>
              </c:numCache>
            </c:numRef>
          </c:xVal>
          <c:yVal>
            <c:numRef>
              <c:f>'Pole GPS location and waterline'!$I$3:$I$13</c:f>
              <c:numCache>
                <c:formatCode>0</c:formatCode>
                <c:ptCount val="11"/>
                <c:pt idx="0">
                  <c:v>4781326.8477981342</c:v>
                </c:pt>
                <c:pt idx="1">
                  <c:v>4781328.0986905638</c:v>
                </c:pt>
                <c:pt idx="2">
                  <c:v>4781329.1411009217</c:v>
                </c:pt>
                <c:pt idx="3">
                  <c:v>4781330.9131985297</c:v>
                </c:pt>
                <c:pt idx="4">
                  <c:v>4781331.9139124732</c:v>
                </c:pt>
                <c:pt idx="5">
                  <c:v>4781334.5616347827</c:v>
                </c:pt>
                <c:pt idx="6">
                  <c:v>4781338.5227941424</c:v>
                </c:pt>
                <c:pt idx="7">
                  <c:v>4781340.6076148581</c:v>
                </c:pt>
                <c:pt idx="8">
                  <c:v>4781342.6924355738</c:v>
                </c:pt>
                <c:pt idx="9">
                  <c:v>4781344.7772562904</c:v>
                </c:pt>
                <c:pt idx="10">
                  <c:v>4781348.9468977218</c:v>
                </c:pt>
              </c:numCache>
            </c:numRef>
          </c:yVal>
          <c:smooth val="1"/>
        </c:ser>
        <c:ser>
          <c:idx val="1"/>
          <c:order val="1"/>
          <c:tx>
            <c:v>Pole 2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waterline'!$H$14:$H$20</c:f>
              <c:numCache>
                <c:formatCode>0</c:formatCode>
                <c:ptCount val="7"/>
                <c:pt idx="0">
                  <c:v>574051.69641431549</c:v>
                </c:pt>
                <c:pt idx="1">
                  <c:v>574056.58654525911</c:v>
                </c:pt>
                <c:pt idx="2">
                  <c:v>574064.89976786321</c:v>
                </c:pt>
                <c:pt idx="3">
                  <c:v>574074.19101665611</c:v>
                </c:pt>
                <c:pt idx="4">
                  <c:v>574082.015226166</c:v>
                </c:pt>
                <c:pt idx="5">
                  <c:v>574100.59772375168</c:v>
                </c:pt>
                <c:pt idx="6">
                  <c:v>574110.37798563892</c:v>
                </c:pt>
              </c:numCache>
            </c:numRef>
          </c:xVal>
          <c:yVal>
            <c:numRef>
              <c:f>'Pole GPS location and waterline'!$I$14:$I$20</c:f>
              <c:numCache>
                <c:formatCode>0</c:formatCode>
                <c:ptCount val="7"/>
                <c:pt idx="0">
                  <c:v>4781181.3947622553</c:v>
                </c:pt>
                <c:pt idx="1">
                  <c:v>4781182.4371726131</c:v>
                </c:pt>
                <c:pt idx="2">
                  <c:v>4781184.2092702212</c:v>
                </c:pt>
                <c:pt idx="3">
                  <c:v>4781186.1898499019</c:v>
                </c:pt>
                <c:pt idx="4">
                  <c:v>4781187.8577064741</c:v>
                </c:pt>
                <c:pt idx="5">
                  <c:v>4781191.8188658338</c:v>
                </c:pt>
                <c:pt idx="6">
                  <c:v>4781193.9036865495</c:v>
                </c:pt>
              </c:numCache>
            </c:numRef>
          </c:yVal>
          <c:smooth val="1"/>
        </c:ser>
        <c:ser>
          <c:idx val="2"/>
          <c:order val="2"/>
          <c:tx>
            <c:v>Pole 3</c:v>
          </c:tx>
          <c:spPr>
            <a:ln w="12700"/>
          </c:spPr>
          <c:marker>
            <c:symbol val="circle"/>
            <c:size val="2"/>
          </c:marker>
          <c:xVal>
            <c:numRef>
              <c:f>'Pole GPS location and waterline'!$H$21:$H$31</c:f>
              <c:numCache>
                <c:formatCode>0</c:formatCode>
                <c:ptCount val="11"/>
                <c:pt idx="0">
                  <c:v>574087.5246714988</c:v>
                </c:pt>
                <c:pt idx="1">
                  <c:v>574093.3928286311</c:v>
                </c:pt>
                <c:pt idx="2">
                  <c:v>574098.28295957472</c:v>
                </c:pt>
                <c:pt idx="3">
                  <c:v>574128.3083635685</c:v>
                </c:pt>
                <c:pt idx="4">
                  <c:v>574139.36005950114</c:v>
                </c:pt>
                <c:pt idx="5">
                  <c:v>574142.29413806729</c:v>
                </c:pt>
                <c:pt idx="6">
                  <c:v>574150.11834757717</c:v>
                </c:pt>
                <c:pt idx="7">
                  <c:v>574155.00847852079</c:v>
                </c:pt>
                <c:pt idx="8">
                  <c:v>574159.89860946441</c:v>
                </c:pt>
                <c:pt idx="9">
                  <c:v>574174.56900229526</c:v>
                </c:pt>
                <c:pt idx="10">
                  <c:v>574189.23939512612</c:v>
                </c:pt>
              </c:numCache>
            </c:numRef>
          </c:xVal>
          <c:yVal>
            <c:numRef>
              <c:f>'Pole GPS location and waterline'!$I$21:$I$31</c:f>
              <c:numCache>
                <c:formatCode>0</c:formatCode>
                <c:ptCount val="11"/>
                <c:pt idx="0">
                  <c:v>4780984.5386320809</c:v>
                </c:pt>
                <c:pt idx="1">
                  <c:v>4780985.7895245105</c:v>
                </c:pt>
                <c:pt idx="2">
                  <c:v>4780986.8319348684</c:v>
                </c:pt>
                <c:pt idx="3">
                  <c:v>4780993.2323344657</c:v>
                </c:pt>
                <c:pt idx="4">
                  <c:v>4780995.5881818747</c:v>
                </c:pt>
                <c:pt idx="5">
                  <c:v>4780996.2136280891</c:v>
                </c:pt>
                <c:pt idx="6">
                  <c:v>4780997.8814846622</c:v>
                </c:pt>
                <c:pt idx="7">
                  <c:v>4780998.92389502</c:v>
                </c:pt>
                <c:pt idx="8">
                  <c:v>4780999.9663053779</c:v>
                </c:pt>
                <c:pt idx="9">
                  <c:v>4781003.0935364515</c:v>
                </c:pt>
                <c:pt idx="10">
                  <c:v>4781006.220767525</c:v>
                </c:pt>
              </c:numCache>
            </c:numRef>
          </c:yVal>
          <c:smooth val="1"/>
        </c:ser>
        <c:ser>
          <c:idx val="5"/>
          <c:order val="3"/>
          <c:tx>
            <c:v>Baseline</c:v>
          </c:tx>
          <c:spPr>
            <a:ln w="19050"/>
          </c:spPr>
          <c:marker>
            <c:symbol val="diamond"/>
            <c:size val="5"/>
          </c:marker>
          <c:xVal>
            <c:numRef>
              <c:f>'Pole GPS location and waterline'!$B$3:$B$4</c:f>
              <c:numCache>
                <c:formatCode>General</c:formatCode>
                <c:ptCount val="2"/>
                <c:pt idx="0">
                  <c:v>574010</c:v>
                </c:pt>
                <c:pt idx="1">
                  <c:v>574146</c:v>
                </c:pt>
              </c:numCache>
            </c:numRef>
          </c:xVal>
          <c:yVal>
            <c:numRef>
              <c:f>'Pole GPS location and waterline'!$C$3:$C$4</c:f>
              <c:numCache>
                <c:formatCode>General</c:formatCode>
                <c:ptCount val="2"/>
                <c:pt idx="0">
                  <c:v>4781377</c:v>
                </c:pt>
                <c:pt idx="1">
                  <c:v>4780739</c:v>
                </c:pt>
              </c:numCache>
            </c:numRef>
          </c:yVal>
          <c:smooth val="1"/>
        </c:ser>
        <c:ser>
          <c:idx val="4"/>
          <c:order val="4"/>
          <c:tx>
            <c:v>Waterline 2010</c:v>
          </c:tx>
          <c:spPr>
            <a:ln w="1905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'Pole GPS location and waterline'!$L$3:$L$104</c:f>
              <c:numCache>
                <c:formatCode>General</c:formatCode>
                <c:ptCount val="102"/>
              </c:numCache>
            </c:numRef>
          </c:xVal>
          <c:yVal>
            <c:numRef>
              <c:f>'Pole GPS location and waterline'!$M$3:$M$104</c:f>
              <c:numCache>
                <c:formatCode>General</c:formatCode>
                <c:ptCount val="102"/>
              </c:numCache>
            </c:numRef>
          </c:yVal>
          <c:smooth val="1"/>
        </c:ser>
        <c:ser>
          <c:idx val="6"/>
          <c:order val="5"/>
          <c:tx>
            <c:v>Waterline 2011</c:v>
          </c:tx>
          <c:spPr>
            <a:ln w="19050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'Pole GPS location and waterline'!$N$3:$N$188</c:f>
              <c:numCache>
                <c:formatCode>General</c:formatCode>
                <c:ptCount val="186"/>
              </c:numCache>
            </c:numRef>
          </c:xVal>
          <c:yVal>
            <c:numRef>
              <c:f>'Pole GPS location and waterline'!$O$3:$O$188</c:f>
              <c:numCache>
                <c:formatCode>General</c:formatCode>
                <c:ptCount val="186"/>
              </c:numCache>
            </c:numRef>
          </c:yVal>
          <c:smooth val="1"/>
        </c:ser>
        <c:ser>
          <c:idx val="3"/>
          <c:order val="6"/>
          <c:tx>
            <c:v>Waterline 2012</c:v>
          </c:tx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'Pole GPS location and waterline'!$P$3:$P$135</c:f>
              <c:numCache>
                <c:formatCode>General</c:formatCode>
                <c:ptCount val="133"/>
              </c:numCache>
            </c:numRef>
          </c:xVal>
          <c:yVal>
            <c:numRef>
              <c:f>'Pole GPS location and waterline'!$Q$3:$Q$135</c:f>
              <c:numCache>
                <c:formatCode>General</c:formatCode>
                <c:ptCount val="133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42048"/>
        <c:axId val="114086272"/>
      </c:scatterChart>
      <c:valAx>
        <c:axId val="106642048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14086272"/>
        <c:crosses val="autoZero"/>
        <c:crossBetween val="midCat"/>
        <c:majorUnit val="50"/>
      </c:valAx>
      <c:valAx>
        <c:axId val="11408627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nl-NL"/>
          </a:p>
        </c:txPr>
        <c:crossAx val="106642048"/>
        <c:crosses val="autoZero"/>
        <c:crossBetween val="midCat"/>
        <c:majorUnit val="50"/>
      </c:valAx>
    </c:plotArea>
    <c:legend>
      <c:legendPos val="r"/>
      <c:layout/>
      <c:overlay val="0"/>
      <c:txPr>
        <a:bodyPr/>
        <a:lstStyle/>
        <a:p>
          <a:pPr>
            <a:defRPr lang="en-US"/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</a:t>
            </a:r>
            <a:r>
              <a:rPr lang="nl-NL" baseline="0"/>
              <a:t> distance from ref1 </a:t>
            </a:r>
            <a:r>
              <a:rPr lang="nl-NL"/>
              <a:t>=50m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4761904761905E-2"/>
          <c:y val="0.14151353643468662"/>
          <c:w val="0.79148526434195721"/>
          <c:h val="0.69840282499506501"/>
        </c:manualLayout>
      </c:layout>
      <c:scatterChart>
        <c:scatterStyle val="smoothMarker"/>
        <c:varyColors val="0"/>
        <c:ser>
          <c:idx val="0"/>
          <c:order val="0"/>
          <c:tx>
            <c:v>Cross section 2012</c:v>
          </c:tx>
          <c:xVal>
            <c:numRef>
              <c:f>'pole 1'!$A$3:$A$13</c:f>
              <c:numCache>
                <c:formatCode>General</c:formatCode>
                <c:ptCount val="11"/>
                <c:pt idx="0">
                  <c:v>-6</c:v>
                </c:pt>
                <c:pt idx="1">
                  <c:v>0</c:v>
                </c:pt>
                <c:pt idx="2">
                  <c:v>5</c:v>
                </c:pt>
                <c:pt idx="3">
                  <c:v>13.5</c:v>
                </c:pt>
                <c:pt idx="4">
                  <c:v>18.3</c:v>
                </c:pt>
                <c:pt idx="5">
                  <c:v>31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100</c:v>
                </c:pt>
              </c:numCache>
            </c:numRef>
          </c:xVal>
          <c:yVal>
            <c:numRef>
              <c:f>'pole 1'!$D$3:$D$13</c:f>
              <c:numCache>
                <c:formatCode>0</c:formatCode>
                <c:ptCount val="11"/>
                <c:pt idx="0">
                  <c:v>-930</c:v>
                </c:pt>
                <c:pt idx="1">
                  <c:v>-1320</c:v>
                </c:pt>
                <c:pt idx="2">
                  <c:v>-1740</c:v>
                </c:pt>
                <c:pt idx="3">
                  <c:v>-2630</c:v>
                </c:pt>
                <c:pt idx="4">
                  <c:v>-2760</c:v>
                </c:pt>
                <c:pt idx="5">
                  <c:v>-2970</c:v>
                </c:pt>
                <c:pt idx="6">
                  <c:v>-3480</c:v>
                </c:pt>
                <c:pt idx="7">
                  <c:v>-3730</c:v>
                </c:pt>
                <c:pt idx="8">
                  <c:v>-3930</c:v>
                </c:pt>
                <c:pt idx="9">
                  <c:v>-4030</c:v>
                </c:pt>
                <c:pt idx="10">
                  <c:v>-4380</c:v>
                </c:pt>
              </c:numCache>
            </c:numRef>
          </c:yVal>
          <c:smooth val="1"/>
        </c:ser>
        <c:ser>
          <c:idx val="1"/>
          <c:order val="1"/>
          <c:tx>
            <c:v>Square</c:v>
          </c:tx>
          <c:spPr>
            <a:ln w="19050">
              <a:solidFill>
                <a:srgbClr val="FF0000">
                  <a:alpha val="28000"/>
                </a:srgbClr>
              </a:solidFill>
            </a:ln>
          </c:spPr>
          <c:marker>
            <c:symbol val="none"/>
          </c:marker>
          <c:xVal>
            <c:numRef>
              <c:f>'pole 1'!$G$3:$G$7</c:f>
              <c:numCache>
                <c:formatCode>General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105</c:v>
                </c:pt>
                <c:pt idx="3">
                  <c:v>105</c:v>
                </c:pt>
                <c:pt idx="4">
                  <c:v>100</c:v>
                </c:pt>
              </c:numCache>
            </c:numRef>
          </c:xVal>
          <c:yVal>
            <c:numRef>
              <c:f>'pole 1'!$H$3:$H$7</c:f>
              <c:numCache>
                <c:formatCode>General</c:formatCode>
                <c:ptCount val="5"/>
                <c:pt idx="0">
                  <c:v>0</c:v>
                </c:pt>
                <c:pt idx="1">
                  <c:v>-5000</c:v>
                </c:pt>
                <c:pt idx="2">
                  <c:v>-5000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985984"/>
        <c:axId val="114989312"/>
      </c:scatterChart>
      <c:valAx>
        <c:axId val="114985984"/>
        <c:scaling>
          <c:orientation val="minMax"/>
          <c:max val="11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4989312"/>
        <c:crosses val="autoZero"/>
        <c:crossBetween val="midCat"/>
      </c:valAx>
      <c:valAx>
        <c:axId val="114989312"/>
        <c:scaling>
          <c:orientation val="minMax"/>
          <c:min val="-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114985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185"/>
          <c:y val="0.88185535442508811"/>
          <c:w val="0.18744515688854543"/>
          <c:h val="0.1098430315037082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Pole2,</a:t>
            </a:r>
            <a:r>
              <a:rPr lang="nl-NL" baseline="0"/>
              <a:t> distance from ref1 </a:t>
            </a:r>
            <a:r>
              <a:rPr lang="nl-NL"/>
              <a:t>=200m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4761904761905E-2"/>
          <c:y val="0.14151353643468662"/>
          <c:w val="0.79148526434195721"/>
          <c:h val="0.69840282499506501"/>
        </c:manualLayout>
      </c:layout>
      <c:scatterChart>
        <c:scatterStyle val="smoothMarker"/>
        <c:varyColors val="0"/>
        <c:ser>
          <c:idx val="2"/>
          <c:order val="0"/>
          <c:tx>
            <c:v>Cross section 2010</c:v>
          </c:tx>
          <c:xVal>
            <c:numRef>
              <c:f>'pole 2'!$L$3:$L$19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'pole 2'!$M$3:$M$19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1"/>
          <c:order val="1"/>
          <c:tx>
            <c:v>Cross section 2011</c:v>
          </c:tx>
          <c:xVal>
            <c:numRef>
              <c:f>'pole 2'!$G$3:$G$12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'pole 2'!$I$3:$I$12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ser>
          <c:idx val="0"/>
          <c:order val="2"/>
          <c:tx>
            <c:v>Cross section 2012</c:v>
          </c:tx>
          <c:xVal>
            <c:numRef>
              <c:f>'pole 2'!$A$3:$A$9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13.5</c:v>
                </c:pt>
                <c:pt idx="3">
                  <c:v>23</c:v>
                </c:pt>
                <c:pt idx="4">
                  <c:v>31</c:v>
                </c:pt>
                <c:pt idx="5">
                  <c:v>50</c:v>
                </c:pt>
                <c:pt idx="6">
                  <c:v>60</c:v>
                </c:pt>
              </c:numCache>
            </c:numRef>
          </c:xVal>
          <c:yVal>
            <c:numRef>
              <c:f>'pole 2'!$D$3:$D$9</c:f>
              <c:numCache>
                <c:formatCode>0</c:formatCode>
                <c:ptCount val="7"/>
                <c:pt idx="0">
                  <c:v>-280</c:v>
                </c:pt>
                <c:pt idx="1">
                  <c:v>-800</c:v>
                </c:pt>
                <c:pt idx="2">
                  <c:v>-1630</c:v>
                </c:pt>
                <c:pt idx="3">
                  <c:v>-2610</c:v>
                </c:pt>
                <c:pt idx="4">
                  <c:v>-2930</c:v>
                </c:pt>
                <c:pt idx="5">
                  <c:v>-3160</c:v>
                </c:pt>
                <c:pt idx="6">
                  <c:v>-3310</c:v>
                </c:pt>
              </c:numCache>
            </c:numRef>
          </c:yVal>
          <c:smooth val="1"/>
        </c:ser>
        <c:ser>
          <c:idx val="3"/>
          <c:order val="3"/>
          <c:tx>
            <c:v>Square</c:v>
          </c:tx>
          <c:spPr>
            <a:ln w="19050">
              <a:solidFill>
                <a:srgbClr val="FF0000">
                  <a:alpha val="29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'pole 2'!$Q$3:$Q$14</c:f>
              <c:numCache>
                <c:formatCode>General</c:formatCode>
                <c:ptCount val="12"/>
                <c:pt idx="0">
                  <c:v>75</c:v>
                </c:pt>
                <c:pt idx="1">
                  <c:v>75</c:v>
                </c:pt>
                <c:pt idx="2">
                  <c:v>80</c:v>
                </c:pt>
                <c:pt idx="3">
                  <c:v>80</c:v>
                </c:pt>
                <c:pt idx="4">
                  <c:v>75</c:v>
                </c:pt>
              </c:numCache>
            </c:numRef>
          </c:xVal>
          <c:yVal>
            <c:numRef>
              <c:f>'pole 2'!$R$3:$R$13</c:f>
              <c:numCache>
                <c:formatCode>General</c:formatCode>
                <c:ptCount val="11"/>
                <c:pt idx="0">
                  <c:v>0</c:v>
                </c:pt>
                <c:pt idx="1">
                  <c:v>-5000</c:v>
                </c:pt>
                <c:pt idx="2">
                  <c:v>-5000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31264"/>
        <c:axId val="118637312"/>
      </c:scatterChart>
      <c:valAx>
        <c:axId val="118331264"/>
        <c:scaling>
          <c:orientation val="minMax"/>
          <c:max val="85"/>
          <c:min val="-25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637312"/>
        <c:crosses val="autoZero"/>
        <c:crossBetween val="midCat"/>
      </c:valAx>
      <c:valAx>
        <c:axId val="118637312"/>
        <c:scaling>
          <c:orientation val="minMax"/>
          <c:min val="-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83312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99390237817227"/>
          <c:y val="0.6178961008577214"/>
          <c:w val="0.18082000206247986"/>
          <c:h val="0.351647054466057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Pole3,</a:t>
            </a:r>
            <a:r>
              <a:rPr lang="nl-NL" baseline="0"/>
              <a:t> distance from ref1 </a:t>
            </a:r>
            <a:r>
              <a:rPr lang="nl-NL"/>
              <a:t>=400m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4761904761905E-2"/>
          <c:y val="0.14151353643468662"/>
          <c:w val="0.79148526434195721"/>
          <c:h val="0.69840282499506501"/>
        </c:manualLayout>
      </c:layout>
      <c:scatterChart>
        <c:scatterStyle val="smoothMarker"/>
        <c:varyColors val="0"/>
        <c:ser>
          <c:idx val="2"/>
          <c:order val="0"/>
          <c:tx>
            <c:v>Cross section 2010</c:v>
          </c:tx>
          <c:xVal>
            <c:numRef>
              <c:f>'pole 3'!$M$3:$M$16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'pole 3'!$N$3:$N$16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1"/>
          <c:order val="1"/>
          <c:tx>
            <c:v>Cross section 2011</c:v>
          </c:tx>
          <c:xVal>
            <c:numRef>
              <c:f>'pole 3'!$H$3:$H$15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'pole 3'!$J$3:$J$15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ser>
          <c:idx val="0"/>
          <c:order val="2"/>
          <c:tx>
            <c:v>Cross section 2012</c:v>
          </c:tx>
          <c:xVal>
            <c:numRef>
              <c:f>'pole 3'!$A$3:$A$13</c:f>
              <c:numCache>
                <c:formatCode>General</c:formatCode>
                <c:ptCount val="11"/>
                <c:pt idx="0">
                  <c:v>-6</c:v>
                </c:pt>
                <c:pt idx="1">
                  <c:v>0</c:v>
                </c:pt>
                <c:pt idx="2">
                  <c:v>5</c:v>
                </c:pt>
                <c:pt idx="3">
                  <c:v>35.700000000000003</c:v>
                </c:pt>
                <c:pt idx="4">
                  <c:v>47</c:v>
                </c:pt>
                <c:pt idx="5">
                  <c:v>50</c:v>
                </c:pt>
                <c:pt idx="6">
                  <c:v>58</c:v>
                </c:pt>
                <c:pt idx="7">
                  <c:v>63</c:v>
                </c:pt>
                <c:pt idx="8">
                  <c:v>68</c:v>
                </c:pt>
                <c:pt idx="9">
                  <c:v>83</c:v>
                </c:pt>
                <c:pt idx="10">
                  <c:v>98</c:v>
                </c:pt>
              </c:numCache>
            </c:numRef>
          </c:xVal>
          <c:yVal>
            <c:numRef>
              <c:f>'pole 3'!$E$3:$E$13</c:f>
              <c:numCache>
                <c:formatCode>0</c:formatCode>
                <c:ptCount val="11"/>
                <c:pt idx="0">
                  <c:v>-700</c:v>
                </c:pt>
                <c:pt idx="1">
                  <c:v>-810</c:v>
                </c:pt>
                <c:pt idx="2">
                  <c:v>-880</c:v>
                </c:pt>
                <c:pt idx="3">
                  <c:v>-1480</c:v>
                </c:pt>
                <c:pt idx="4">
                  <c:v>-1240</c:v>
                </c:pt>
                <c:pt idx="5">
                  <c:v>-2210</c:v>
                </c:pt>
                <c:pt idx="6">
                  <c:v>-2240</c:v>
                </c:pt>
                <c:pt idx="7">
                  <c:v>-3150</c:v>
                </c:pt>
                <c:pt idx="8">
                  <c:v>-3050</c:v>
                </c:pt>
                <c:pt idx="9">
                  <c:v>-3150</c:v>
                </c:pt>
                <c:pt idx="10">
                  <c:v>-3380</c:v>
                </c:pt>
              </c:numCache>
            </c:numRef>
          </c:yVal>
          <c:smooth val="1"/>
        </c:ser>
        <c:ser>
          <c:idx val="3"/>
          <c:order val="3"/>
          <c:tx>
            <c:v>Square</c:v>
          </c:tx>
          <c:spPr>
            <a:ln w="19050">
              <a:solidFill>
                <a:srgbClr val="FF0000">
                  <a:alpha val="29000"/>
                </a:srgbClr>
              </a:solidFill>
              <a:prstDash val="solid"/>
            </a:ln>
          </c:spPr>
          <c:marker>
            <c:symbol val="none"/>
          </c:marker>
          <c:xVal>
            <c:numRef>
              <c:f>'pole 3'!$Q$3:$Q$7</c:f>
              <c:numCache>
                <c:formatCode>General</c:formatCode>
                <c:ptCount val="5"/>
                <c:pt idx="0">
                  <c:v>75</c:v>
                </c:pt>
                <c:pt idx="1">
                  <c:v>75</c:v>
                </c:pt>
                <c:pt idx="2">
                  <c:v>80</c:v>
                </c:pt>
                <c:pt idx="3">
                  <c:v>80</c:v>
                </c:pt>
                <c:pt idx="4">
                  <c:v>75</c:v>
                </c:pt>
              </c:numCache>
            </c:numRef>
          </c:xVal>
          <c:yVal>
            <c:numRef>
              <c:f>'pole 3'!$R$3:$R$7</c:f>
              <c:numCache>
                <c:formatCode>General</c:formatCode>
                <c:ptCount val="5"/>
                <c:pt idx="0">
                  <c:v>0</c:v>
                </c:pt>
                <c:pt idx="1">
                  <c:v>-5000</c:v>
                </c:pt>
                <c:pt idx="2">
                  <c:v>-5000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32736"/>
        <c:axId val="72534656"/>
      </c:scatterChart>
      <c:valAx>
        <c:axId val="7253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2534656"/>
        <c:crosses val="autoZero"/>
        <c:crossBetween val="midCat"/>
      </c:valAx>
      <c:valAx>
        <c:axId val="72534656"/>
        <c:scaling>
          <c:orientation val="minMax"/>
          <c:min val="-5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25327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1699390237817227"/>
          <c:y val="0.6178961008577214"/>
          <c:w val="0.18082000206247986"/>
          <c:h val="0.3516470544660579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69988</xdr:colOff>
      <xdr:row>0</xdr:row>
      <xdr:rowOff>164411</xdr:rowOff>
    </xdr:from>
    <xdr:to>
      <xdr:col>6</xdr:col>
      <xdr:colOff>596685</xdr:colOff>
      <xdr:row>19</xdr:row>
      <xdr:rowOff>24365</xdr:rowOff>
    </xdr:to>
    <xdr:grpSp>
      <xdr:nvGrpSpPr>
        <xdr:cNvPr id="8" name="Groep 7"/>
        <xdr:cNvGrpSpPr/>
      </xdr:nvGrpSpPr>
      <xdr:grpSpPr>
        <a:xfrm>
          <a:off x="7168184" y="164411"/>
          <a:ext cx="526697" cy="3529150"/>
          <a:chOff x="5155510" y="611671"/>
          <a:chExt cx="526697" cy="3148150"/>
        </a:xfrm>
      </xdr:grpSpPr>
      <xdr:sp macro="" textlink="">
        <xdr:nvSpPr>
          <xdr:cNvPr id="2" name="Rechthoek 1"/>
          <xdr:cNvSpPr/>
        </xdr:nvSpPr>
        <xdr:spPr>
          <a:xfrm>
            <a:off x="5168348" y="611671"/>
            <a:ext cx="485775" cy="3105150"/>
          </a:xfrm>
          <a:prstGeom prst="rect">
            <a:avLst/>
          </a:prstGeom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rtlCol="0" anchor="ctr"/>
          <a:lstStyle/>
          <a:p>
            <a:pPr algn="ctr"/>
            <a:r>
              <a:rPr lang="nl-NL" sz="1100"/>
              <a:t>0</a:t>
            </a:r>
          </a:p>
        </xdr:txBody>
      </xdr:sp>
      <xdr:cxnSp macro="">
        <xdr:nvCxnSpPr>
          <xdr:cNvPr id="4" name="Rechte verbindingslijn 3"/>
          <xdr:cNvCxnSpPr/>
        </xdr:nvCxnSpPr>
        <xdr:spPr>
          <a:xfrm>
            <a:off x="5155510" y="2297596"/>
            <a:ext cx="495041" cy="2381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Tekstvak 5"/>
          <xdr:cNvSpPr txBox="1"/>
        </xdr:nvSpPr>
        <xdr:spPr>
          <a:xfrm>
            <a:off x="5168348" y="3495261"/>
            <a:ext cx="51385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-1400</a:t>
            </a:r>
          </a:p>
        </xdr:txBody>
      </xdr:sp>
      <xdr:sp macro="" textlink="">
        <xdr:nvSpPr>
          <xdr:cNvPr id="7" name="Tekstvak 6"/>
          <xdr:cNvSpPr txBox="1"/>
        </xdr:nvSpPr>
        <xdr:spPr>
          <a:xfrm>
            <a:off x="5171661" y="624508"/>
            <a:ext cx="470642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spAutoFit/>
          </a:bodyPr>
          <a:lstStyle/>
          <a:p>
            <a:r>
              <a:rPr lang="nl-NL" sz="1100"/>
              <a:t>2600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420498</xdr:colOff>
      <xdr:row>0</xdr:row>
      <xdr:rowOff>0</xdr:rowOff>
    </xdr:from>
    <xdr:to>
      <xdr:col>19</xdr:col>
      <xdr:colOff>373869</xdr:colOff>
      <xdr:row>40</xdr:row>
      <xdr:rowOff>156730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14</xdr:row>
      <xdr:rowOff>9525</xdr:rowOff>
    </xdr:from>
    <xdr:to>
      <xdr:col>9</xdr:col>
      <xdr:colOff>266700</xdr:colOff>
      <xdr:row>36</xdr:row>
      <xdr:rowOff>1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17</xdr:row>
      <xdr:rowOff>95249</xdr:rowOff>
    </xdr:from>
    <xdr:to>
      <xdr:col>10</xdr:col>
      <xdr:colOff>323849</xdr:colOff>
      <xdr:row>37</xdr:row>
      <xdr:rowOff>38100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9</xdr:col>
      <xdr:colOff>619125</xdr:colOff>
      <xdr:row>39</xdr:row>
      <xdr:rowOff>133351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B1" sqref="B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zoomScale="115" zoomScaleNormal="115" workbookViewId="0">
      <selection activeCell="B3" sqref="B3"/>
    </sheetView>
  </sheetViews>
  <sheetFormatPr defaultRowHeight="15" x14ac:dyDescent="0.25"/>
  <cols>
    <col min="1" max="1" width="43" bestFit="1" customWidth="1"/>
    <col min="4" max="4" width="26.7109375" bestFit="1" customWidth="1"/>
  </cols>
  <sheetData>
    <row r="1" spans="1:4" ht="18.75" x14ac:dyDescent="0.3">
      <c r="A1" s="14" t="s">
        <v>20</v>
      </c>
      <c r="B1" s="15"/>
      <c r="C1" s="15"/>
      <c r="D1" s="16" t="s">
        <v>22</v>
      </c>
    </row>
    <row r="2" spans="1:4" x14ac:dyDescent="0.25">
      <c r="A2" s="17" t="s">
        <v>21</v>
      </c>
      <c r="B2" s="32">
        <v>1400</v>
      </c>
      <c r="C2" s="8" t="s">
        <v>7</v>
      </c>
      <c r="D2" s="30"/>
    </row>
    <row r="3" spans="1:4" x14ac:dyDescent="0.25">
      <c r="A3" s="18" t="s">
        <v>47</v>
      </c>
      <c r="B3" s="33">
        <v>200</v>
      </c>
      <c r="C3" s="10" t="s">
        <v>7</v>
      </c>
      <c r="D3" s="31"/>
    </row>
    <row r="4" spans="1:4" x14ac:dyDescent="0.25">
      <c r="A4" s="18" t="s">
        <v>30</v>
      </c>
      <c r="B4" s="33"/>
      <c r="C4" s="10" t="s">
        <v>6</v>
      </c>
      <c r="D4" s="31" t="s">
        <v>23</v>
      </c>
    </row>
    <row r="5" spans="1:4" x14ac:dyDescent="0.25">
      <c r="A5" s="18" t="s">
        <v>29</v>
      </c>
      <c r="B5" s="33">
        <v>0</v>
      </c>
      <c r="C5" s="37" t="s">
        <v>7</v>
      </c>
      <c r="D5" s="31"/>
    </row>
    <row r="6" spans="1:4" x14ac:dyDescent="0.25">
      <c r="A6" s="19" t="s">
        <v>24</v>
      </c>
      <c r="B6" s="34">
        <v>230</v>
      </c>
      <c r="C6" s="12" t="s">
        <v>7</v>
      </c>
      <c r="D6" s="2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zoomScale="85" zoomScaleNormal="85" workbookViewId="0">
      <selection activeCell="K1" sqref="K1:AM1048576"/>
    </sheetView>
  </sheetViews>
  <sheetFormatPr defaultRowHeight="15" x14ac:dyDescent="0.25"/>
  <cols>
    <col min="7" max="7" width="6" bestFit="1" customWidth="1"/>
    <col min="8" max="8" width="8.28515625" bestFit="1" customWidth="1"/>
    <col min="9" max="9" width="9.42578125" bestFit="1" customWidth="1"/>
    <col min="11" max="11" width="10" bestFit="1" customWidth="1"/>
    <col min="12" max="15" width="10" style="38" customWidth="1"/>
    <col min="18" max="18" width="13.42578125" style="38" bestFit="1" customWidth="1"/>
  </cols>
  <sheetData>
    <row r="1" spans="1:22" s="38" customFormat="1" x14ac:dyDescent="0.25">
      <c r="H1" s="38" t="s">
        <v>50</v>
      </c>
    </row>
    <row r="2" spans="1:22" x14ac:dyDescent="0.25">
      <c r="A2" s="38" t="s">
        <v>31</v>
      </c>
      <c r="B2" s="38" t="s">
        <v>32</v>
      </c>
      <c r="C2" s="38" t="s">
        <v>33</v>
      </c>
      <c r="D2" s="38"/>
      <c r="E2" s="38"/>
      <c r="F2" s="42" t="s">
        <v>34</v>
      </c>
      <c r="G2" s="42" t="s">
        <v>8</v>
      </c>
      <c r="H2" s="42" t="s">
        <v>32</v>
      </c>
      <c r="I2" s="42" t="s">
        <v>33</v>
      </c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</row>
    <row r="3" spans="1:22" x14ac:dyDescent="0.25">
      <c r="A3" s="38" t="s">
        <v>35</v>
      </c>
      <c r="B3" s="38">
        <v>574010</v>
      </c>
      <c r="C3" s="38">
        <v>4781377</v>
      </c>
      <c r="D3" s="38"/>
      <c r="E3" s="38" t="s">
        <v>36</v>
      </c>
      <c r="F3" s="42">
        <v>50</v>
      </c>
      <c r="G3" s="22">
        <v>-6</v>
      </c>
      <c r="H3" s="43">
        <f>B$3-F3*B$11+G3*B$12</f>
        <v>574014.55594644661</v>
      </c>
      <c r="I3" s="43">
        <f>C$3-F3*B$12-G3*B$11</f>
        <v>4781326.8477981342</v>
      </c>
      <c r="L3" s="45"/>
      <c r="M3" s="45"/>
    </row>
    <row r="4" spans="1:22" x14ac:dyDescent="0.25">
      <c r="A4" s="38" t="s">
        <v>37</v>
      </c>
      <c r="B4" s="38">
        <v>574146</v>
      </c>
      <c r="C4" s="38">
        <v>4780739</v>
      </c>
      <c r="D4" s="38"/>
      <c r="E4" s="38"/>
      <c r="F4" s="42">
        <v>50</v>
      </c>
      <c r="G4" s="22">
        <v>0</v>
      </c>
      <c r="H4" s="43">
        <f t="shared" ref="H4:H31" si="0">B$3-F4*B$11+G4*B$12</f>
        <v>574020.4241035789</v>
      </c>
      <c r="I4" s="43">
        <f t="shared" ref="I4:I31" si="1">C$3-F4*B$12-G4*B$11</f>
        <v>4781328.0986905638</v>
      </c>
      <c r="L4" s="45"/>
      <c r="M4" s="45"/>
    </row>
    <row r="5" spans="1:22" x14ac:dyDescent="0.25">
      <c r="A5" s="38" t="s">
        <v>38</v>
      </c>
      <c r="B5" s="38">
        <f>B3-B4</f>
        <v>-136</v>
      </c>
      <c r="C5" s="38">
        <f>C3-C4</f>
        <v>638</v>
      </c>
      <c r="D5" s="38"/>
      <c r="E5" s="38"/>
      <c r="F5" s="42">
        <v>50</v>
      </c>
      <c r="G5" s="22">
        <v>5</v>
      </c>
      <c r="H5" s="43">
        <f t="shared" si="0"/>
        <v>574025.31423452252</v>
      </c>
      <c r="I5" s="43">
        <f t="shared" si="1"/>
        <v>4781329.1411009217</v>
      </c>
      <c r="L5" s="45"/>
      <c r="M5" s="45"/>
    </row>
    <row r="6" spans="1:22" x14ac:dyDescent="0.25">
      <c r="A6" s="38" t="s">
        <v>39</v>
      </c>
      <c r="B6" s="38">
        <f>SQRT((B5)^2+(C5)^2)</f>
        <v>652.33427014070014</v>
      </c>
      <c r="C6" s="38" t="s">
        <v>6</v>
      </c>
      <c r="D6" s="38"/>
      <c r="E6" s="38"/>
      <c r="F6" s="42">
        <v>50</v>
      </c>
      <c r="G6" s="22">
        <v>13.5</v>
      </c>
      <c r="H6" s="43">
        <f t="shared" si="0"/>
        <v>574033.62745712663</v>
      </c>
      <c r="I6" s="43">
        <f t="shared" si="1"/>
        <v>4781330.9131985297</v>
      </c>
      <c r="L6" s="45"/>
      <c r="M6" s="45"/>
    </row>
    <row r="7" spans="1:22" x14ac:dyDescent="0.25">
      <c r="A7" s="38"/>
      <c r="B7" s="38"/>
      <c r="C7" s="38"/>
      <c r="D7" s="38"/>
      <c r="E7" s="38"/>
      <c r="F7" s="42">
        <v>50</v>
      </c>
      <c r="G7" s="22">
        <v>18.3</v>
      </c>
      <c r="H7" s="43">
        <f t="shared" si="0"/>
        <v>574038.32198283251</v>
      </c>
      <c r="I7" s="43">
        <f t="shared" si="1"/>
        <v>4781331.9139124732</v>
      </c>
      <c r="L7" s="45"/>
      <c r="M7" s="45"/>
    </row>
    <row r="8" spans="1:22" x14ac:dyDescent="0.25">
      <c r="A8" s="38" t="s">
        <v>40</v>
      </c>
      <c r="B8" s="38">
        <f>ATAN(B5/C5)</f>
        <v>-0.21002266982029125</v>
      </c>
      <c r="C8" s="38" t="s">
        <v>41</v>
      </c>
      <c r="D8" s="38"/>
      <c r="E8" s="38"/>
      <c r="F8" s="42">
        <v>50</v>
      </c>
      <c r="G8" s="22">
        <v>31</v>
      </c>
      <c r="H8" s="43">
        <f t="shared" si="0"/>
        <v>574050.74291542941</v>
      </c>
      <c r="I8" s="43">
        <f t="shared" si="1"/>
        <v>4781334.5616347827</v>
      </c>
      <c r="L8" s="45"/>
      <c r="M8" s="45"/>
    </row>
    <row r="9" spans="1:22" x14ac:dyDescent="0.25">
      <c r="A9" s="38"/>
      <c r="B9" s="38">
        <f>B8*360/(2*PI())</f>
        <v>-12.033412582772296</v>
      </c>
      <c r="C9" s="39" t="s">
        <v>42</v>
      </c>
      <c r="D9" s="38"/>
      <c r="E9" s="38"/>
      <c r="F9" s="42">
        <v>50</v>
      </c>
      <c r="G9" s="22">
        <v>50</v>
      </c>
      <c r="H9" s="43">
        <f t="shared" si="0"/>
        <v>574069.32541301509</v>
      </c>
      <c r="I9" s="43">
        <f t="shared" si="1"/>
        <v>4781338.5227941424</v>
      </c>
      <c r="L9" s="45"/>
      <c r="M9" s="45"/>
    </row>
    <row r="10" spans="1:22" x14ac:dyDescent="0.25">
      <c r="A10" s="38"/>
      <c r="B10" s="38"/>
      <c r="C10" s="38"/>
      <c r="D10" s="38"/>
      <c r="E10" s="38"/>
      <c r="F10" s="42">
        <v>50</v>
      </c>
      <c r="G10" s="22">
        <v>60</v>
      </c>
      <c r="H10" s="43">
        <f t="shared" si="0"/>
        <v>574079.10567490233</v>
      </c>
      <c r="I10" s="43">
        <f t="shared" si="1"/>
        <v>4781340.6076148581</v>
      </c>
      <c r="L10" s="45"/>
      <c r="M10" s="45"/>
    </row>
    <row r="11" spans="1:22" x14ac:dyDescent="0.25">
      <c r="A11" s="38" t="s">
        <v>43</v>
      </c>
      <c r="B11" s="38">
        <f>SIN(B8)</f>
        <v>-0.20848207157760781</v>
      </c>
      <c r="C11" s="38"/>
      <c r="D11" s="38"/>
      <c r="E11" s="38"/>
      <c r="F11" s="42">
        <v>50</v>
      </c>
      <c r="G11" s="22">
        <v>70</v>
      </c>
      <c r="H11" s="43">
        <f t="shared" si="0"/>
        <v>574088.88593678956</v>
      </c>
      <c r="I11" s="43">
        <f t="shared" si="1"/>
        <v>4781342.6924355738</v>
      </c>
      <c r="L11" s="45"/>
      <c r="M11" s="45"/>
    </row>
    <row r="12" spans="1:22" x14ac:dyDescent="0.25">
      <c r="A12" s="38" t="s">
        <v>44</v>
      </c>
      <c r="B12" s="38">
        <f>COS(B8)</f>
        <v>0.97802618872436597</v>
      </c>
      <c r="C12" s="38"/>
      <c r="D12" s="38"/>
      <c r="E12" s="38"/>
      <c r="F12" s="42">
        <v>50</v>
      </c>
      <c r="G12" s="22">
        <v>80</v>
      </c>
      <c r="H12" s="43">
        <f t="shared" si="0"/>
        <v>574098.6661986768</v>
      </c>
      <c r="I12" s="43">
        <f t="shared" si="1"/>
        <v>4781344.7772562904</v>
      </c>
      <c r="L12" s="45"/>
      <c r="M12" s="45"/>
    </row>
    <row r="13" spans="1:22" x14ac:dyDescent="0.25">
      <c r="A13" s="38"/>
      <c r="B13" s="38"/>
      <c r="C13" s="38"/>
      <c r="D13" s="38"/>
      <c r="E13" s="38"/>
      <c r="F13" s="42">
        <v>50</v>
      </c>
      <c r="G13" s="22">
        <v>100</v>
      </c>
      <c r="H13" s="43">
        <f t="shared" si="0"/>
        <v>574118.22672245139</v>
      </c>
      <c r="I13" s="43">
        <f t="shared" si="1"/>
        <v>4781348.9468977218</v>
      </c>
      <c r="L13" s="45"/>
      <c r="M13" s="45"/>
    </row>
    <row r="14" spans="1:22" x14ac:dyDescent="0.25">
      <c r="A14" s="38" t="s">
        <v>31</v>
      </c>
      <c r="B14" s="40" t="s">
        <v>32</v>
      </c>
      <c r="C14" s="40" t="s">
        <v>33</v>
      </c>
      <c r="D14" s="40" t="s">
        <v>34</v>
      </c>
      <c r="E14" s="38" t="s">
        <v>45</v>
      </c>
      <c r="F14" s="42">
        <v>200</v>
      </c>
      <c r="G14" s="22">
        <v>0</v>
      </c>
      <c r="H14" s="43">
        <f t="shared" si="0"/>
        <v>574051.69641431549</v>
      </c>
      <c r="I14" s="43">
        <f t="shared" si="1"/>
        <v>4781181.3947622553</v>
      </c>
      <c r="L14" s="45"/>
      <c r="M14" s="45"/>
    </row>
    <row r="15" spans="1:22" x14ac:dyDescent="0.25">
      <c r="A15" s="38" t="s">
        <v>36</v>
      </c>
      <c r="B15" s="40">
        <v>574000.4241035789</v>
      </c>
      <c r="C15" s="40">
        <v>4781328.0986905638</v>
      </c>
      <c r="D15" s="40">
        <v>50</v>
      </c>
      <c r="E15" s="38"/>
      <c r="F15" s="42">
        <v>200</v>
      </c>
      <c r="G15" s="22">
        <v>5</v>
      </c>
      <c r="H15" s="43">
        <f t="shared" si="0"/>
        <v>574056.58654525911</v>
      </c>
      <c r="I15" s="43">
        <f t="shared" si="1"/>
        <v>4781182.4371726131</v>
      </c>
      <c r="L15" s="45"/>
      <c r="M15" s="45"/>
    </row>
    <row r="16" spans="1:22" x14ac:dyDescent="0.25">
      <c r="A16" s="38" t="s">
        <v>45</v>
      </c>
      <c r="B16" s="40">
        <v>574031.69641431549</v>
      </c>
      <c r="C16" s="40">
        <v>4781181.3947622553</v>
      </c>
      <c r="D16" s="41">
        <v>200</v>
      </c>
      <c r="E16" s="38"/>
      <c r="F16" s="42">
        <v>200</v>
      </c>
      <c r="G16" s="22">
        <v>13.5</v>
      </c>
      <c r="H16" s="43">
        <f t="shared" si="0"/>
        <v>574064.89976786321</v>
      </c>
      <c r="I16" s="43">
        <f t="shared" si="1"/>
        <v>4781184.2092702212</v>
      </c>
      <c r="L16" s="45"/>
      <c r="M16" s="45"/>
    </row>
    <row r="17" spans="1:13" x14ac:dyDescent="0.25">
      <c r="A17" s="38" t="s">
        <v>46</v>
      </c>
      <c r="B17" s="40">
        <v>574073.3928286311</v>
      </c>
      <c r="C17" s="40">
        <v>4780985.7895245105</v>
      </c>
      <c r="D17" s="40">
        <v>400</v>
      </c>
      <c r="E17" s="38"/>
      <c r="F17" s="42">
        <v>200</v>
      </c>
      <c r="G17" s="22">
        <v>23</v>
      </c>
      <c r="H17" s="43">
        <f t="shared" si="0"/>
        <v>574074.19101665611</v>
      </c>
      <c r="I17" s="43">
        <f t="shared" si="1"/>
        <v>4781186.1898499019</v>
      </c>
      <c r="L17" s="45"/>
      <c r="M17" s="45"/>
    </row>
    <row r="18" spans="1:13" x14ac:dyDescent="0.25">
      <c r="A18" s="38"/>
      <c r="B18" s="40"/>
      <c r="C18" s="40"/>
      <c r="D18" s="40"/>
      <c r="E18" s="38"/>
      <c r="F18" s="42">
        <v>200</v>
      </c>
      <c r="G18" s="22">
        <v>31</v>
      </c>
      <c r="H18" s="43">
        <f>B$3-F18*B$11+G18*B$12</f>
        <v>574082.015226166</v>
      </c>
      <c r="I18" s="43">
        <f>C$3-F18*B$12-G18*B$11</f>
        <v>4781187.8577064741</v>
      </c>
      <c r="L18" s="45"/>
      <c r="M18" s="45"/>
    </row>
    <row r="19" spans="1:13" x14ac:dyDescent="0.25">
      <c r="A19" s="38"/>
      <c r="B19" s="40"/>
      <c r="C19" s="40"/>
      <c r="D19" s="40"/>
      <c r="E19" s="38"/>
      <c r="F19" s="42">
        <v>200</v>
      </c>
      <c r="G19" s="22">
        <v>50</v>
      </c>
      <c r="H19" s="43">
        <f t="shared" si="0"/>
        <v>574100.59772375168</v>
      </c>
      <c r="I19" s="43">
        <f t="shared" si="1"/>
        <v>4781191.8188658338</v>
      </c>
      <c r="L19" s="45"/>
      <c r="M19" s="45"/>
    </row>
    <row r="20" spans="1:13" x14ac:dyDescent="0.25">
      <c r="A20" s="38"/>
      <c r="B20" s="40"/>
      <c r="C20" s="40"/>
      <c r="D20" s="40"/>
      <c r="E20" s="38"/>
      <c r="F20" s="42">
        <v>200</v>
      </c>
      <c r="G20" s="22">
        <v>60</v>
      </c>
      <c r="H20" s="43">
        <f t="shared" si="0"/>
        <v>574110.37798563892</v>
      </c>
      <c r="I20" s="43">
        <f t="shared" si="1"/>
        <v>4781193.9036865495</v>
      </c>
      <c r="L20" s="45"/>
      <c r="M20" s="45"/>
    </row>
    <row r="21" spans="1:13" x14ac:dyDescent="0.25">
      <c r="A21" s="38"/>
      <c r="B21" s="38"/>
      <c r="C21" s="38"/>
      <c r="D21" s="38"/>
      <c r="E21" s="38" t="s">
        <v>46</v>
      </c>
      <c r="F21" s="42">
        <v>400</v>
      </c>
      <c r="G21" s="22">
        <v>-6</v>
      </c>
      <c r="H21" s="43">
        <f t="shared" si="0"/>
        <v>574087.5246714988</v>
      </c>
      <c r="I21" s="43">
        <f t="shared" si="1"/>
        <v>4780984.5386320809</v>
      </c>
      <c r="L21" s="45"/>
      <c r="M21" s="45"/>
    </row>
    <row r="22" spans="1:13" x14ac:dyDescent="0.25">
      <c r="A22" s="38"/>
      <c r="B22" s="38"/>
      <c r="C22" s="38"/>
      <c r="D22" s="38"/>
      <c r="E22" s="38"/>
      <c r="F22" s="42">
        <v>400</v>
      </c>
      <c r="G22" s="22">
        <v>0</v>
      </c>
      <c r="H22" s="43">
        <f t="shared" si="0"/>
        <v>574093.3928286311</v>
      </c>
      <c r="I22" s="43">
        <f t="shared" si="1"/>
        <v>4780985.7895245105</v>
      </c>
      <c r="L22" s="45"/>
      <c r="M22" s="45"/>
    </row>
    <row r="23" spans="1:13" x14ac:dyDescent="0.25">
      <c r="A23" s="38"/>
      <c r="B23" s="38"/>
      <c r="C23" s="38"/>
      <c r="D23" s="38"/>
      <c r="E23" s="38"/>
      <c r="F23" s="42">
        <v>400</v>
      </c>
      <c r="G23" s="22">
        <v>5</v>
      </c>
      <c r="H23" s="43">
        <f t="shared" si="0"/>
        <v>574098.28295957472</v>
      </c>
      <c r="I23" s="43">
        <f t="shared" si="1"/>
        <v>4780986.8319348684</v>
      </c>
      <c r="L23" s="45"/>
      <c r="M23" s="45"/>
    </row>
    <row r="24" spans="1:13" x14ac:dyDescent="0.25">
      <c r="A24" s="38"/>
      <c r="B24" s="38"/>
      <c r="C24" s="38"/>
      <c r="D24" s="38"/>
      <c r="E24" s="38"/>
      <c r="F24" s="42">
        <v>400</v>
      </c>
      <c r="G24" s="22">
        <v>35.700000000000003</v>
      </c>
      <c r="H24" s="43">
        <f t="shared" si="0"/>
        <v>574128.3083635685</v>
      </c>
      <c r="I24" s="43">
        <f t="shared" si="1"/>
        <v>4780993.2323344657</v>
      </c>
      <c r="L24" s="45"/>
      <c r="M24" s="45"/>
    </row>
    <row r="25" spans="1:13" x14ac:dyDescent="0.25">
      <c r="A25" s="38"/>
      <c r="B25" s="38"/>
      <c r="C25" s="38"/>
      <c r="D25" s="38"/>
      <c r="E25" s="38"/>
      <c r="F25" s="42">
        <v>400</v>
      </c>
      <c r="G25" s="22">
        <v>47</v>
      </c>
      <c r="H25" s="43">
        <f t="shared" si="0"/>
        <v>574139.36005950114</v>
      </c>
      <c r="I25" s="43">
        <f t="shared" si="1"/>
        <v>4780995.5881818747</v>
      </c>
      <c r="L25" s="45"/>
      <c r="M25" s="45"/>
    </row>
    <row r="26" spans="1:13" x14ac:dyDescent="0.25">
      <c r="A26" s="38"/>
      <c r="B26" s="38"/>
      <c r="C26" s="38"/>
      <c r="D26" s="38"/>
      <c r="E26" s="38"/>
      <c r="F26" s="42">
        <v>400</v>
      </c>
      <c r="G26" s="22">
        <v>50</v>
      </c>
      <c r="H26" s="43">
        <f t="shared" si="0"/>
        <v>574142.29413806729</v>
      </c>
      <c r="I26" s="43">
        <f t="shared" si="1"/>
        <v>4780996.2136280891</v>
      </c>
      <c r="L26" s="45"/>
      <c r="M26" s="45"/>
    </row>
    <row r="27" spans="1:13" x14ac:dyDescent="0.25">
      <c r="A27" s="38"/>
      <c r="B27" s="38"/>
      <c r="C27" s="38"/>
      <c r="D27" s="38"/>
      <c r="E27" s="38"/>
      <c r="F27" s="42">
        <v>400</v>
      </c>
      <c r="G27" s="22">
        <v>58</v>
      </c>
      <c r="H27" s="43">
        <f t="shared" si="0"/>
        <v>574150.11834757717</v>
      </c>
      <c r="I27" s="43">
        <f t="shared" si="1"/>
        <v>4780997.8814846622</v>
      </c>
      <c r="L27" s="45"/>
      <c r="M27" s="45"/>
    </row>
    <row r="28" spans="1:13" x14ac:dyDescent="0.25">
      <c r="A28" s="38"/>
      <c r="B28" s="38"/>
      <c r="C28" s="38"/>
      <c r="D28" s="38"/>
      <c r="E28" s="38"/>
      <c r="F28" s="42">
        <v>400</v>
      </c>
      <c r="G28" s="23">
        <v>63</v>
      </c>
      <c r="H28" s="43">
        <f t="shared" si="0"/>
        <v>574155.00847852079</v>
      </c>
      <c r="I28" s="43">
        <f t="shared" si="1"/>
        <v>4780998.92389502</v>
      </c>
      <c r="L28" s="45"/>
      <c r="M28" s="45"/>
    </row>
    <row r="29" spans="1:13" x14ac:dyDescent="0.25">
      <c r="A29" s="38"/>
      <c r="B29" s="38"/>
      <c r="C29" s="38"/>
      <c r="D29" s="38"/>
      <c r="E29" s="38"/>
      <c r="F29" s="42">
        <v>400</v>
      </c>
      <c r="G29" s="44">
        <v>68</v>
      </c>
      <c r="H29" s="43">
        <f t="shared" si="0"/>
        <v>574159.89860946441</v>
      </c>
      <c r="I29" s="43">
        <f t="shared" si="1"/>
        <v>4780999.9663053779</v>
      </c>
      <c r="L29" s="45"/>
      <c r="M29" s="45"/>
    </row>
    <row r="30" spans="1:13" x14ac:dyDescent="0.25">
      <c r="A30" s="38"/>
      <c r="B30" s="38"/>
      <c r="C30" s="38"/>
      <c r="D30" s="38"/>
      <c r="E30" s="38"/>
      <c r="F30" s="42">
        <v>400</v>
      </c>
      <c r="G30" s="44">
        <v>83</v>
      </c>
      <c r="H30" s="43">
        <f t="shared" si="0"/>
        <v>574174.56900229526</v>
      </c>
      <c r="I30" s="43">
        <f t="shared" si="1"/>
        <v>4781003.0935364515</v>
      </c>
      <c r="L30" s="45"/>
      <c r="M30" s="45"/>
    </row>
    <row r="31" spans="1:13" x14ac:dyDescent="0.25">
      <c r="A31" s="38"/>
      <c r="B31" s="38"/>
      <c r="C31" s="38"/>
      <c r="D31" s="38"/>
      <c r="E31" s="38"/>
      <c r="F31" s="42">
        <v>400</v>
      </c>
      <c r="G31" s="44">
        <v>98</v>
      </c>
      <c r="H31" s="43">
        <f t="shared" si="0"/>
        <v>574189.23939512612</v>
      </c>
      <c r="I31" s="43">
        <f t="shared" si="1"/>
        <v>4781006.220767525</v>
      </c>
      <c r="L31" s="45"/>
      <c r="M31" s="45"/>
    </row>
    <row r="32" spans="1:13" x14ac:dyDescent="0.25">
      <c r="A32" s="38"/>
      <c r="B32" s="38"/>
      <c r="C32" s="38"/>
      <c r="D32" s="38"/>
      <c r="L32" s="45"/>
      <c r="M32" s="45"/>
    </row>
    <row r="33" spans="1:13" x14ac:dyDescent="0.25">
      <c r="A33" s="38"/>
      <c r="B33" s="38"/>
      <c r="C33" s="38"/>
      <c r="D33" s="38"/>
      <c r="L33" s="45"/>
      <c r="M33" s="45"/>
    </row>
    <row r="34" spans="1:13" x14ac:dyDescent="0.25">
      <c r="L34" s="45"/>
      <c r="M34" s="45"/>
    </row>
    <row r="35" spans="1:13" x14ac:dyDescent="0.25">
      <c r="L35" s="45"/>
      <c r="M35" s="45"/>
    </row>
    <row r="36" spans="1:13" x14ac:dyDescent="0.25">
      <c r="L36" s="45"/>
      <c r="M36" s="45"/>
    </row>
    <row r="37" spans="1:13" x14ac:dyDescent="0.25">
      <c r="L37" s="45"/>
      <c r="M37" s="45"/>
    </row>
    <row r="38" spans="1:13" x14ac:dyDescent="0.25">
      <c r="L38" s="45"/>
      <c r="M38" s="45"/>
    </row>
    <row r="39" spans="1:13" x14ac:dyDescent="0.25">
      <c r="L39" s="45"/>
      <c r="M39" s="45"/>
    </row>
    <row r="40" spans="1:13" x14ac:dyDescent="0.25">
      <c r="L40" s="45"/>
      <c r="M40" s="45"/>
    </row>
    <row r="41" spans="1:13" x14ac:dyDescent="0.25">
      <c r="L41" s="45"/>
      <c r="M41" s="45"/>
    </row>
    <row r="42" spans="1:13" x14ac:dyDescent="0.25">
      <c r="L42" s="45"/>
      <c r="M42" s="45"/>
    </row>
    <row r="43" spans="1:13" x14ac:dyDescent="0.25">
      <c r="L43" s="45"/>
      <c r="M43" s="45"/>
    </row>
    <row r="44" spans="1:13" x14ac:dyDescent="0.25">
      <c r="L44" s="45"/>
      <c r="M44" s="45"/>
    </row>
    <row r="45" spans="1:13" x14ac:dyDescent="0.25">
      <c r="L45" s="45"/>
      <c r="M45" s="45"/>
    </row>
    <row r="46" spans="1:13" x14ac:dyDescent="0.25">
      <c r="L46" s="45"/>
      <c r="M46" s="45"/>
    </row>
    <row r="47" spans="1:13" x14ac:dyDescent="0.25">
      <c r="L47" s="45"/>
      <c r="M47" s="45"/>
    </row>
    <row r="48" spans="1:13" x14ac:dyDescent="0.25">
      <c r="L48" s="45"/>
      <c r="M48" s="45"/>
    </row>
    <row r="49" spans="12:13" x14ac:dyDescent="0.25">
      <c r="L49" s="45"/>
      <c r="M49" s="45"/>
    </row>
    <row r="50" spans="12:13" x14ac:dyDescent="0.25">
      <c r="L50" s="45"/>
      <c r="M50" s="45"/>
    </row>
    <row r="51" spans="12:13" x14ac:dyDescent="0.25">
      <c r="L51" s="45"/>
      <c r="M51" s="45"/>
    </row>
    <row r="52" spans="12:13" x14ac:dyDescent="0.25">
      <c r="L52" s="45"/>
      <c r="M52" s="45"/>
    </row>
    <row r="53" spans="12:13" x14ac:dyDescent="0.25">
      <c r="L53" s="45"/>
      <c r="M53" s="45"/>
    </row>
    <row r="54" spans="12:13" x14ac:dyDescent="0.25">
      <c r="L54" s="45"/>
      <c r="M54" s="45"/>
    </row>
    <row r="55" spans="12:13" x14ac:dyDescent="0.25">
      <c r="L55" s="45"/>
      <c r="M55" s="45"/>
    </row>
    <row r="56" spans="12:13" x14ac:dyDescent="0.25">
      <c r="L56" s="45"/>
      <c r="M56" s="45"/>
    </row>
    <row r="57" spans="12:13" x14ac:dyDescent="0.25">
      <c r="L57" s="45"/>
      <c r="M57" s="45"/>
    </row>
    <row r="58" spans="12:13" x14ac:dyDescent="0.25">
      <c r="L58" s="45"/>
      <c r="M58" s="45"/>
    </row>
    <row r="59" spans="12:13" x14ac:dyDescent="0.25">
      <c r="L59" s="45"/>
      <c r="M59" s="45"/>
    </row>
    <row r="60" spans="12:13" x14ac:dyDescent="0.25">
      <c r="L60" s="45"/>
      <c r="M60" s="45"/>
    </row>
    <row r="61" spans="12:13" x14ac:dyDescent="0.25">
      <c r="L61" s="45"/>
      <c r="M61" s="45"/>
    </row>
    <row r="62" spans="12:13" x14ac:dyDescent="0.25">
      <c r="L62" s="45"/>
      <c r="M62" s="45"/>
    </row>
    <row r="63" spans="12:13" x14ac:dyDescent="0.25">
      <c r="L63" s="45"/>
      <c r="M63" s="45"/>
    </row>
    <row r="64" spans="12:13" x14ac:dyDescent="0.25">
      <c r="L64" s="45"/>
      <c r="M64" s="45"/>
    </row>
    <row r="65" spans="12:13" x14ac:dyDescent="0.25">
      <c r="L65" s="45"/>
      <c r="M65" s="45"/>
    </row>
    <row r="66" spans="12:13" x14ac:dyDescent="0.25">
      <c r="L66" s="45"/>
      <c r="M66" s="45"/>
    </row>
    <row r="67" spans="12:13" x14ac:dyDescent="0.25">
      <c r="L67" s="45"/>
      <c r="M67" s="45"/>
    </row>
    <row r="68" spans="12:13" x14ac:dyDescent="0.25">
      <c r="L68" s="45"/>
      <c r="M68" s="45"/>
    </row>
    <row r="69" spans="12:13" x14ac:dyDescent="0.25">
      <c r="L69" s="45"/>
      <c r="M69" s="45"/>
    </row>
    <row r="70" spans="12:13" x14ac:dyDescent="0.25">
      <c r="L70" s="45"/>
      <c r="M70" s="45"/>
    </row>
    <row r="71" spans="12:13" x14ac:dyDescent="0.25">
      <c r="L71" s="45"/>
      <c r="M71" s="45"/>
    </row>
    <row r="72" spans="12:13" x14ac:dyDescent="0.25">
      <c r="L72" s="45"/>
      <c r="M72" s="45"/>
    </row>
    <row r="73" spans="12:13" x14ac:dyDescent="0.25">
      <c r="L73" s="45"/>
      <c r="M73" s="45"/>
    </row>
    <row r="74" spans="12:13" x14ac:dyDescent="0.25">
      <c r="L74" s="45"/>
      <c r="M74" s="45"/>
    </row>
    <row r="75" spans="12:13" x14ac:dyDescent="0.25">
      <c r="L75" s="45"/>
      <c r="M75" s="45"/>
    </row>
    <row r="76" spans="12:13" x14ac:dyDescent="0.25">
      <c r="L76" s="45"/>
      <c r="M76" s="45"/>
    </row>
    <row r="77" spans="12:13" x14ac:dyDescent="0.25">
      <c r="L77" s="45"/>
      <c r="M77" s="45"/>
    </row>
    <row r="78" spans="12:13" x14ac:dyDescent="0.25">
      <c r="L78" s="45"/>
      <c r="M78" s="45"/>
    </row>
    <row r="79" spans="12:13" x14ac:dyDescent="0.25">
      <c r="L79" s="45"/>
      <c r="M79" s="45"/>
    </row>
    <row r="80" spans="12:13" x14ac:dyDescent="0.25">
      <c r="L80" s="45"/>
      <c r="M80" s="45"/>
    </row>
    <row r="81" spans="12:13" x14ac:dyDescent="0.25">
      <c r="L81" s="45"/>
      <c r="M81" s="45"/>
    </row>
    <row r="82" spans="12:13" x14ac:dyDescent="0.25">
      <c r="L82" s="45"/>
      <c r="M82" s="45"/>
    </row>
    <row r="83" spans="12:13" x14ac:dyDescent="0.25">
      <c r="L83" s="45"/>
      <c r="M83" s="45"/>
    </row>
    <row r="84" spans="12:13" x14ac:dyDescent="0.25">
      <c r="L84" s="45"/>
      <c r="M84" s="45"/>
    </row>
    <row r="85" spans="12:13" x14ac:dyDescent="0.25">
      <c r="L85" s="45"/>
      <c r="M85" s="45"/>
    </row>
    <row r="86" spans="12:13" x14ac:dyDescent="0.25">
      <c r="L86" s="45"/>
      <c r="M86" s="45"/>
    </row>
    <row r="87" spans="12:13" x14ac:dyDescent="0.25">
      <c r="L87" s="45"/>
      <c r="M87" s="45"/>
    </row>
    <row r="88" spans="12:13" x14ac:dyDescent="0.25">
      <c r="L88" s="45"/>
      <c r="M88" s="45"/>
    </row>
    <row r="89" spans="12:13" x14ac:dyDescent="0.25">
      <c r="L89" s="45"/>
      <c r="M89" s="45"/>
    </row>
    <row r="90" spans="12:13" x14ac:dyDescent="0.25">
      <c r="L90" s="45"/>
      <c r="M90" s="45"/>
    </row>
    <row r="91" spans="12:13" x14ac:dyDescent="0.25">
      <c r="L91" s="45"/>
      <c r="M91" s="45"/>
    </row>
    <row r="92" spans="12:13" x14ac:dyDescent="0.25">
      <c r="L92" s="45"/>
      <c r="M92" s="45"/>
    </row>
    <row r="93" spans="12:13" x14ac:dyDescent="0.25">
      <c r="L93" s="45"/>
      <c r="M93" s="45"/>
    </row>
    <row r="94" spans="12:13" x14ac:dyDescent="0.25">
      <c r="L94" s="45"/>
      <c r="M94" s="45"/>
    </row>
    <row r="95" spans="12:13" x14ac:dyDescent="0.25">
      <c r="L95" s="45"/>
      <c r="M95" s="45"/>
    </row>
    <row r="96" spans="12:13" x14ac:dyDescent="0.25">
      <c r="L96" s="45"/>
      <c r="M96" s="45"/>
    </row>
    <row r="97" spans="12:13" x14ac:dyDescent="0.25">
      <c r="L97" s="45"/>
      <c r="M97" s="45"/>
    </row>
    <row r="98" spans="12:13" x14ac:dyDescent="0.25">
      <c r="L98" s="45"/>
      <c r="M98" s="45"/>
    </row>
    <row r="99" spans="12:13" x14ac:dyDescent="0.25">
      <c r="L99" s="45"/>
      <c r="M99" s="45"/>
    </row>
    <row r="100" spans="12:13" x14ac:dyDescent="0.25">
      <c r="L100" s="45"/>
      <c r="M100" s="45"/>
    </row>
    <row r="101" spans="12:13" x14ac:dyDescent="0.25">
      <c r="L101" s="45"/>
      <c r="M101" s="45"/>
    </row>
    <row r="102" spans="12:13" x14ac:dyDescent="0.25">
      <c r="L102" s="45"/>
      <c r="M102" s="45"/>
    </row>
    <row r="103" spans="12:13" x14ac:dyDescent="0.25">
      <c r="L103" s="45"/>
      <c r="M103" s="45"/>
    </row>
    <row r="104" spans="12:13" x14ac:dyDescent="0.25">
      <c r="L104" s="45"/>
      <c r="M104" s="4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F40" sqref="F40"/>
    </sheetView>
  </sheetViews>
  <sheetFormatPr defaultRowHeight="15" x14ac:dyDescent="0.25"/>
  <cols>
    <col min="1" max="1" width="10.85546875" bestFit="1" customWidth="1"/>
    <col min="2" max="2" width="17.140625" customWidth="1"/>
    <col min="3" max="3" width="9.42578125" bestFit="1" customWidth="1"/>
    <col min="4" max="4" width="11.140625" bestFit="1" customWidth="1"/>
    <col min="6" max="8" width="12.140625" customWidth="1"/>
    <col min="9" max="9" width="11" bestFit="1" customWidth="1"/>
    <col min="11" max="11" width="10.7109375" customWidth="1"/>
    <col min="12" max="12" width="11.140625" bestFit="1" customWidth="1"/>
  </cols>
  <sheetData>
    <row r="1" spans="1:8" x14ac:dyDescent="0.25">
      <c r="A1" s="27" t="s">
        <v>17</v>
      </c>
      <c r="B1" s="28" t="s">
        <v>27</v>
      </c>
      <c r="C1" s="28"/>
      <c r="D1" s="16"/>
      <c r="E1" s="16"/>
      <c r="G1" s="7" t="s">
        <v>52</v>
      </c>
      <c r="H1" s="38"/>
    </row>
    <row r="2" spans="1:8" x14ac:dyDescent="0.25">
      <c r="A2" s="54" t="s">
        <v>8</v>
      </c>
      <c r="B2" s="55" t="s">
        <v>18</v>
      </c>
      <c r="C2" s="55" t="s">
        <v>25</v>
      </c>
      <c r="D2" s="51" t="s">
        <v>10</v>
      </c>
      <c r="E2" s="51" t="s">
        <v>28</v>
      </c>
      <c r="G2" s="24" t="s">
        <v>8</v>
      </c>
      <c r="H2" s="26" t="s">
        <v>10</v>
      </c>
    </row>
    <row r="3" spans="1:8" x14ac:dyDescent="0.25">
      <c r="A3" s="46">
        <v>-6</v>
      </c>
      <c r="B3" s="8">
        <v>-700</v>
      </c>
      <c r="C3" s="8">
        <f>B3+'Main information'!$B$2</f>
        <v>700</v>
      </c>
      <c r="D3" s="50">
        <f>-(C3+'Main information'!$B$6)</f>
        <v>-930</v>
      </c>
      <c r="E3" s="9">
        <f>('Main information'!$B$5-D3)/1000</f>
        <v>0.93</v>
      </c>
      <c r="G3" s="22">
        <v>100</v>
      </c>
      <c r="H3" s="11">
        <v>0</v>
      </c>
    </row>
    <row r="4" spans="1:8" x14ac:dyDescent="0.25">
      <c r="A4" s="22">
        <v>0</v>
      </c>
      <c r="B4" s="10">
        <v>-310</v>
      </c>
      <c r="C4" s="10">
        <f>B4+'Main information'!$B$2</f>
        <v>1090</v>
      </c>
      <c r="D4" s="52">
        <f>-(C4+'Main information'!$B$6)</f>
        <v>-1320</v>
      </c>
      <c r="E4" s="11">
        <f>('Main information'!$B$5-D4)/1000</f>
        <v>1.32</v>
      </c>
      <c r="G4" s="22">
        <v>100</v>
      </c>
      <c r="H4" s="11">
        <v>-5000</v>
      </c>
    </row>
    <row r="5" spans="1:8" x14ac:dyDescent="0.25">
      <c r="A5" s="22">
        <v>5</v>
      </c>
      <c r="B5" s="10">
        <v>110</v>
      </c>
      <c r="C5" s="10">
        <f>B5+'Main information'!$B$2</f>
        <v>1510</v>
      </c>
      <c r="D5" s="52">
        <f>-(C5+'Main information'!$B$6)</f>
        <v>-1740</v>
      </c>
      <c r="E5" s="11">
        <f>('Main information'!$B$5-D5)/1000</f>
        <v>1.74</v>
      </c>
      <c r="G5" s="22">
        <v>105</v>
      </c>
      <c r="H5" s="11">
        <v>-5000</v>
      </c>
    </row>
    <row r="6" spans="1:8" x14ac:dyDescent="0.25">
      <c r="A6" s="22">
        <v>13.5</v>
      </c>
      <c r="B6" s="10">
        <v>1000</v>
      </c>
      <c r="C6" s="10">
        <f>B6+'Main information'!$B$2</f>
        <v>2400</v>
      </c>
      <c r="D6" s="52">
        <f>-(C6+'Main information'!$B$6)</f>
        <v>-2630</v>
      </c>
      <c r="E6" s="11">
        <f>('Main information'!$B$5-D6)/1000</f>
        <v>2.63</v>
      </c>
      <c r="G6" s="22">
        <v>105</v>
      </c>
      <c r="H6" s="11">
        <v>0</v>
      </c>
    </row>
    <row r="7" spans="1:8" x14ac:dyDescent="0.25">
      <c r="A7" s="22">
        <v>18.3</v>
      </c>
      <c r="B7" s="10">
        <v>1130</v>
      </c>
      <c r="C7" s="10">
        <f>B7+'Main information'!$B$2</f>
        <v>2530</v>
      </c>
      <c r="D7" s="52">
        <f>-(C7+'Main information'!$B$6)</f>
        <v>-2760</v>
      </c>
      <c r="E7" s="11">
        <f>('Main information'!$B$5-D7)/1000</f>
        <v>2.76</v>
      </c>
      <c r="G7" s="23">
        <v>100</v>
      </c>
      <c r="H7" s="13">
        <v>0</v>
      </c>
    </row>
    <row r="8" spans="1:8" x14ac:dyDescent="0.25">
      <c r="A8" s="22">
        <v>31</v>
      </c>
      <c r="B8" s="10">
        <v>1340</v>
      </c>
      <c r="C8" s="10">
        <f>B8+'Main information'!$B$2</f>
        <v>2740</v>
      </c>
      <c r="D8" s="52">
        <f>-(C8+'Main information'!$B$6)</f>
        <v>-2970</v>
      </c>
      <c r="E8" s="11">
        <f>('Main information'!$B$5-D8)/1000</f>
        <v>2.97</v>
      </c>
    </row>
    <row r="9" spans="1:8" x14ac:dyDescent="0.25">
      <c r="A9" s="22">
        <v>50</v>
      </c>
      <c r="B9" s="10">
        <v>1850</v>
      </c>
      <c r="C9" s="10">
        <f>B9+'Main information'!$B$2</f>
        <v>3250</v>
      </c>
      <c r="D9" s="52">
        <f>-(C9+'Main information'!$B$6)</f>
        <v>-3480</v>
      </c>
      <c r="E9" s="11">
        <f>('Main information'!$B$5-D9)/1000</f>
        <v>3.48</v>
      </c>
    </row>
    <row r="10" spans="1:8" x14ac:dyDescent="0.25">
      <c r="A10" s="22">
        <v>60</v>
      </c>
      <c r="B10" s="10">
        <v>2100</v>
      </c>
      <c r="C10" s="10">
        <f>B10+'Main information'!$B$2</f>
        <v>3500</v>
      </c>
      <c r="D10" s="52">
        <f>-(C10+'Main information'!$B$6)</f>
        <v>-3730</v>
      </c>
      <c r="E10" s="11">
        <f>('Main information'!$B$5-D10)/1000</f>
        <v>3.73</v>
      </c>
    </row>
    <row r="11" spans="1:8" x14ac:dyDescent="0.25">
      <c r="A11" s="22">
        <v>70</v>
      </c>
      <c r="B11" s="10">
        <v>2300</v>
      </c>
      <c r="C11" s="10">
        <f>B11+'Main information'!$B$2</f>
        <v>3700</v>
      </c>
      <c r="D11" s="52">
        <f>-(C11+'Main information'!$B$6)</f>
        <v>-3930</v>
      </c>
      <c r="E11" s="11">
        <f>('Main information'!$B$5-D11)/1000</f>
        <v>3.93</v>
      </c>
    </row>
    <row r="12" spans="1:8" x14ac:dyDescent="0.25">
      <c r="A12" s="22">
        <v>80</v>
      </c>
      <c r="B12" s="10">
        <v>2400</v>
      </c>
      <c r="C12" s="10">
        <f>B12+'Main information'!$B$2</f>
        <v>3800</v>
      </c>
      <c r="D12" s="52">
        <f>-(C12+'Main information'!$B$6)</f>
        <v>-4030</v>
      </c>
      <c r="E12" s="11">
        <f>('Main information'!$B$5-D12)/1000</f>
        <v>4.03</v>
      </c>
    </row>
    <row r="13" spans="1:8" x14ac:dyDescent="0.25">
      <c r="A13" s="23">
        <v>100</v>
      </c>
      <c r="B13" s="12">
        <v>2750</v>
      </c>
      <c r="C13" s="12">
        <f>B13+'Main information'!$B$2</f>
        <v>4150</v>
      </c>
      <c r="D13" s="53">
        <f>-(C13+'Main information'!$B$6)</f>
        <v>-4380</v>
      </c>
      <c r="E13" s="13">
        <f>('Main information'!$B$5-D13)/1000</f>
        <v>4.38</v>
      </c>
    </row>
  </sheetData>
  <phoneticPr fontId="2" type="noConversion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Q21" sqref="Q21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42578125" bestFit="1" customWidth="1"/>
    <col min="4" max="4" width="11.140625" bestFit="1" customWidth="1"/>
    <col min="6" max="6" width="6.7109375" customWidth="1"/>
    <col min="7" max="7" width="10.85546875" bestFit="1" customWidth="1"/>
    <col min="8" max="8" width="16.85546875" bestFit="1" customWidth="1"/>
    <col min="9" max="9" width="11.140625" bestFit="1" customWidth="1"/>
    <col min="10" max="10" width="8.28515625" style="38" bestFit="1" customWidth="1"/>
    <col min="11" max="11" width="5.85546875" customWidth="1"/>
    <col min="12" max="12" width="10.85546875" bestFit="1" customWidth="1"/>
    <col min="13" max="13" width="12.140625" bestFit="1" customWidth="1"/>
    <col min="15" max="15" width="12.140625" bestFit="1" customWidth="1"/>
    <col min="17" max="17" width="8.7109375" customWidth="1"/>
    <col min="18" max="18" width="11.140625" bestFit="1" customWidth="1"/>
  </cols>
  <sheetData>
    <row r="1" spans="1:18" x14ac:dyDescent="0.25">
      <c r="A1" s="20" t="s">
        <v>51</v>
      </c>
      <c r="B1" s="21" t="s">
        <v>48</v>
      </c>
      <c r="C1" s="21"/>
      <c r="D1" s="9"/>
      <c r="E1" s="16"/>
      <c r="F1" s="5"/>
      <c r="G1" s="20">
        <v>2011</v>
      </c>
      <c r="K1" s="7"/>
      <c r="L1" s="20">
        <v>2010</v>
      </c>
      <c r="Q1" s="7" t="s">
        <v>52</v>
      </c>
    </row>
    <row r="2" spans="1:18" x14ac:dyDescent="0.25">
      <c r="A2" s="54" t="s">
        <v>8</v>
      </c>
      <c r="B2" s="55" t="s">
        <v>18</v>
      </c>
      <c r="C2" s="55" t="s">
        <v>25</v>
      </c>
      <c r="D2" s="51" t="s">
        <v>10</v>
      </c>
      <c r="E2" s="56" t="s">
        <v>28</v>
      </c>
      <c r="F2" s="4"/>
      <c r="G2" s="24" t="s">
        <v>8</v>
      </c>
      <c r="H2" s="25" t="s">
        <v>18</v>
      </c>
      <c r="I2" s="25" t="s">
        <v>10</v>
      </c>
      <c r="J2" s="26" t="s">
        <v>28</v>
      </c>
      <c r="K2" s="38"/>
      <c r="L2" s="24" t="s">
        <v>8</v>
      </c>
      <c r="M2" s="25" t="s">
        <v>10</v>
      </c>
      <c r="N2" s="26" t="s">
        <v>28</v>
      </c>
      <c r="O2" s="38"/>
      <c r="Q2" s="24" t="s">
        <v>8</v>
      </c>
      <c r="R2" s="26" t="s">
        <v>10</v>
      </c>
    </row>
    <row r="3" spans="1:18" x14ac:dyDescent="0.25">
      <c r="A3" s="46">
        <v>0</v>
      </c>
      <c r="B3" s="8">
        <v>-1350</v>
      </c>
      <c r="C3" s="8">
        <f>B3+'Main information'!$B$2</f>
        <v>50</v>
      </c>
      <c r="D3" s="50">
        <f>-(C3+'Main information'!$B$6)</f>
        <v>-280</v>
      </c>
      <c r="E3" s="9">
        <f>('Main information'!$B$5-D3)/1000</f>
        <v>0.28000000000000003</v>
      </c>
      <c r="G3" s="22">
        <v>-20</v>
      </c>
      <c r="H3" s="10">
        <v>1250</v>
      </c>
      <c r="I3" s="10">
        <v>-530</v>
      </c>
      <c r="J3" s="11">
        <f>('Main information'!$B$5-I3)/1000</f>
        <v>0.53</v>
      </c>
      <c r="K3" s="38"/>
      <c r="L3" s="22">
        <v>-20</v>
      </c>
      <c r="M3" s="10">
        <v>-600</v>
      </c>
      <c r="N3" s="11">
        <f>('Main information'!$B$5-M3)/1000</f>
        <v>0.6</v>
      </c>
      <c r="O3" s="38"/>
      <c r="Q3" s="22">
        <v>75</v>
      </c>
      <c r="R3" s="11">
        <v>0</v>
      </c>
    </row>
    <row r="4" spans="1:18" x14ac:dyDescent="0.25">
      <c r="A4" s="22">
        <v>5</v>
      </c>
      <c r="B4" s="10">
        <v>-830</v>
      </c>
      <c r="C4" s="10">
        <f>B4+'Main information'!$B$2</f>
        <v>570</v>
      </c>
      <c r="D4" s="52">
        <f>-(C4+'Main information'!$B$6)</f>
        <v>-800</v>
      </c>
      <c r="E4" s="11">
        <f>('Main information'!$B$5-D4)/1000</f>
        <v>0.8</v>
      </c>
      <c r="G4" s="22">
        <v>-10</v>
      </c>
      <c r="H4" s="10">
        <v>1070</v>
      </c>
      <c r="I4" s="10">
        <v>-350</v>
      </c>
      <c r="J4" s="11">
        <f>('Main information'!$B$5-I4)/1000</f>
        <v>0.35</v>
      </c>
      <c r="K4" s="38"/>
      <c r="L4" s="22">
        <v>-15</v>
      </c>
      <c r="M4" s="10">
        <v>-450</v>
      </c>
      <c r="N4" s="11">
        <f>('Main information'!$B$5-M4)/1000</f>
        <v>0.45</v>
      </c>
      <c r="O4" s="38"/>
      <c r="Q4" s="22">
        <v>75</v>
      </c>
      <c r="R4" s="11">
        <v>-5000</v>
      </c>
    </row>
    <row r="5" spans="1:18" x14ac:dyDescent="0.25">
      <c r="A5" s="22">
        <v>13.5</v>
      </c>
      <c r="B5" s="10">
        <v>0</v>
      </c>
      <c r="C5" s="10">
        <f>B5+'Main information'!$B$2</f>
        <v>1400</v>
      </c>
      <c r="D5" s="52">
        <f>-(C5+'Main information'!$B$6)</f>
        <v>-1630</v>
      </c>
      <c r="E5" s="11">
        <f>('Main information'!$B$5-D5)/1000</f>
        <v>1.63</v>
      </c>
      <c r="G5" s="22">
        <v>0</v>
      </c>
      <c r="H5" s="10">
        <v>1420</v>
      </c>
      <c r="I5" s="10">
        <v>-700</v>
      </c>
      <c r="J5" s="11">
        <f>('Main information'!$B$5-I5)/1000</f>
        <v>0.7</v>
      </c>
      <c r="K5" s="38"/>
      <c r="L5" s="22">
        <v>-10</v>
      </c>
      <c r="M5" s="10">
        <v>-350</v>
      </c>
      <c r="N5" s="11">
        <f>('Main information'!$B$5-M5)/1000</f>
        <v>0.35</v>
      </c>
      <c r="O5" s="38"/>
      <c r="Q5" s="22">
        <v>80</v>
      </c>
      <c r="R5" s="11">
        <v>-5000</v>
      </c>
    </row>
    <row r="6" spans="1:18" x14ac:dyDescent="0.25">
      <c r="A6" s="22">
        <v>23</v>
      </c>
      <c r="B6" s="10">
        <v>980</v>
      </c>
      <c r="C6" s="10">
        <f>B6+'Main information'!$B$2</f>
        <v>2380</v>
      </c>
      <c r="D6" s="52">
        <f>-(C6+'Main information'!$B$6)</f>
        <v>-2610</v>
      </c>
      <c r="E6" s="11">
        <f>('Main information'!$B$5-D6)/1000</f>
        <v>2.61</v>
      </c>
      <c r="G6" s="22">
        <v>10</v>
      </c>
      <c r="H6" s="10">
        <v>2090</v>
      </c>
      <c r="I6" s="10">
        <v>-1370</v>
      </c>
      <c r="J6" s="11">
        <f>('Main information'!$B$5-I6)/1000</f>
        <v>1.37</v>
      </c>
      <c r="K6" s="38"/>
      <c r="L6" s="22">
        <v>-7</v>
      </c>
      <c r="M6" s="10">
        <v>-450</v>
      </c>
      <c r="N6" s="11">
        <f>('Main information'!$B$5-M6)/1000</f>
        <v>0.45</v>
      </c>
      <c r="O6" s="38"/>
      <c r="Q6" s="22">
        <v>80</v>
      </c>
      <c r="R6" s="11">
        <v>0</v>
      </c>
    </row>
    <row r="7" spans="1:18" x14ac:dyDescent="0.25">
      <c r="A7" s="22">
        <v>31</v>
      </c>
      <c r="B7" s="10">
        <v>1300</v>
      </c>
      <c r="C7" s="10">
        <f>B7+'Main information'!$B$2</f>
        <v>2700</v>
      </c>
      <c r="D7" s="52">
        <f>-(C7+'Main information'!$B$6)</f>
        <v>-2930</v>
      </c>
      <c r="E7" s="11">
        <f>('Main information'!$B$5-D7)/1000</f>
        <v>2.93</v>
      </c>
      <c r="G7" s="22">
        <v>20</v>
      </c>
      <c r="H7" s="10">
        <v>2660</v>
      </c>
      <c r="I7" s="10">
        <v>-1940</v>
      </c>
      <c r="J7" s="11">
        <f>('Main information'!$B$5-I7)/1000</f>
        <v>1.94</v>
      </c>
      <c r="K7" s="38"/>
      <c r="L7" s="22">
        <v>-4</v>
      </c>
      <c r="M7" s="10">
        <v>-700</v>
      </c>
      <c r="N7" s="11">
        <f>('Main information'!$B$5-M7)/1000</f>
        <v>0.7</v>
      </c>
      <c r="O7" s="38"/>
      <c r="Q7" s="23">
        <v>75</v>
      </c>
      <c r="R7" s="13">
        <v>0</v>
      </c>
    </row>
    <row r="8" spans="1:18" x14ac:dyDescent="0.25">
      <c r="A8" s="22">
        <v>50</v>
      </c>
      <c r="B8" s="10">
        <v>1530</v>
      </c>
      <c r="C8" s="10">
        <f>B8+'Main information'!$B$2</f>
        <v>2930</v>
      </c>
      <c r="D8" s="52">
        <f>-(C8+'Main information'!$B$6)</f>
        <v>-3160</v>
      </c>
      <c r="E8" s="11">
        <f>('Main information'!$B$5-D8)/1000</f>
        <v>3.16</v>
      </c>
      <c r="G8" s="22">
        <v>30</v>
      </c>
      <c r="H8" s="10">
        <v>3565</v>
      </c>
      <c r="I8" s="10">
        <v>-2845</v>
      </c>
      <c r="J8" s="11">
        <f>('Main information'!$B$5-I8)/1000</f>
        <v>2.8450000000000002</v>
      </c>
      <c r="K8" s="38"/>
      <c r="L8" s="22">
        <v>0</v>
      </c>
      <c r="M8" s="10">
        <v>-1100</v>
      </c>
      <c r="N8" s="11">
        <f>('Main information'!$B$5-M8)/1000</f>
        <v>1.1000000000000001</v>
      </c>
      <c r="O8" s="38"/>
    </row>
    <row r="9" spans="1:18" x14ac:dyDescent="0.25">
      <c r="A9" s="23">
        <v>60</v>
      </c>
      <c r="B9" s="12">
        <v>1680</v>
      </c>
      <c r="C9" s="12">
        <f>B9+'Main information'!$B$2</f>
        <v>3080</v>
      </c>
      <c r="D9" s="53">
        <f>-(C9+'Main information'!$B$6)</f>
        <v>-3310</v>
      </c>
      <c r="E9" s="13">
        <f>('Main information'!$B$5-D9)/1000</f>
        <v>3.31</v>
      </c>
      <c r="G9" s="22">
        <v>40</v>
      </c>
      <c r="H9" s="10">
        <v>3660</v>
      </c>
      <c r="I9" s="10">
        <v>-2940</v>
      </c>
      <c r="J9" s="11">
        <f>('Main information'!$B$5-I9)/1000</f>
        <v>2.94</v>
      </c>
      <c r="K9" s="38"/>
      <c r="L9" s="22">
        <v>3</v>
      </c>
      <c r="M9" s="10">
        <v>-1150</v>
      </c>
      <c r="N9" s="11">
        <f>('Main information'!$B$5-M9)/1000</f>
        <v>1.1499999999999999</v>
      </c>
      <c r="O9" s="38"/>
    </row>
    <row r="10" spans="1:18" x14ac:dyDescent="0.25">
      <c r="A10" s="10"/>
      <c r="B10" s="10"/>
      <c r="C10" s="10"/>
      <c r="D10" s="10"/>
      <c r="E10" s="10"/>
      <c r="F10" s="10"/>
      <c r="G10" s="22">
        <v>50</v>
      </c>
      <c r="H10" s="10">
        <v>3780</v>
      </c>
      <c r="I10" s="10">
        <v>-3060</v>
      </c>
      <c r="J10" s="11">
        <f>('Main information'!$B$5-I10)/1000</f>
        <v>3.06</v>
      </c>
      <c r="K10" s="38"/>
      <c r="L10" s="22">
        <v>5</v>
      </c>
      <c r="M10" s="10">
        <v>-1300</v>
      </c>
      <c r="N10" s="11">
        <f>('Main information'!$B$5-M10)/1000</f>
        <v>1.3</v>
      </c>
      <c r="O10" s="38"/>
    </row>
    <row r="11" spans="1:18" x14ac:dyDescent="0.25">
      <c r="A11" s="10"/>
      <c r="B11" s="10"/>
      <c r="C11" s="10"/>
      <c r="D11" s="10"/>
      <c r="E11" s="10"/>
      <c r="F11" s="10"/>
      <c r="G11" s="22">
        <v>60</v>
      </c>
      <c r="H11" s="10">
        <v>3950</v>
      </c>
      <c r="I11" s="10">
        <v>-3230</v>
      </c>
      <c r="J11" s="11">
        <f>('Main information'!$B$5-I11)/1000</f>
        <v>3.23</v>
      </c>
      <c r="K11" s="38"/>
      <c r="L11" s="22">
        <v>7</v>
      </c>
      <c r="M11" s="10">
        <v>-1350</v>
      </c>
      <c r="N11" s="11">
        <f>('Main information'!$B$5-M11)/1000</f>
        <v>1.35</v>
      </c>
      <c r="O11" s="38"/>
    </row>
    <row r="12" spans="1:18" x14ac:dyDescent="0.25">
      <c r="A12" s="10"/>
      <c r="B12" s="10"/>
      <c r="C12" s="10"/>
      <c r="D12" s="10"/>
      <c r="E12" s="10"/>
      <c r="F12" s="10"/>
      <c r="G12" s="23">
        <v>70</v>
      </c>
      <c r="H12" s="12">
        <v>4200</v>
      </c>
      <c r="I12" s="12">
        <v>-3480</v>
      </c>
      <c r="J12" s="13">
        <f>('Main information'!$B$5-I12)/1000</f>
        <v>3.48</v>
      </c>
      <c r="K12" s="38"/>
      <c r="L12" s="22">
        <v>11</v>
      </c>
      <c r="M12" s="10">
        <v>-1950</v>
      </c>
      <c r="N12" s="11">
        <f>('Main information'!$B$5-M12)/1000</f>
        <v>1.95</v>
      </c>
      <c r="O12" s="38"/>
    </row>
    <row r="13" spans="1:18" x14ac:dyDescent="0.25">
      <c r="A13" s="10"/>
      <c r="B13" s="10"/>
      <c r="C13" s="10"/>
      <c r="D13" s="10"/>
      <c r="E13" s="10"/>
      <c r="F13" s="10"/>
      <c r="K13" s="38"/>
      <c r="L13" s="22">
        <v>16</v>
      </c>
      <c r="M13" s="10">
        <v>-2500</v>
      </c>
      <c r="N13" s="11">
        <f>('Main information'!$B$5-M13)/1000</f>
        <v>2.5</v>
      </c>
      <c r="O13" s="38"/>
    </row>
    <row r="14" spans="1:18" x14ac:dyDescent="0.25">
      <c r="A14" s="10"/>
      <c r="B14" s="10"/>
      <c r="C14" s="10"/>
      <c r="D14" s="10"/>
      <c r="E14" s="10"/>
      <c r="F14" s="10"/>
      <c r="K14" s="38"/>
      <c r="L14" s="22">
        <v>18</v>
      </c>
      <c r="M14" s="10">
        <v>-2900</v>
      </c>
      <c r="N14" s="11">
        <f>('Main information'!$B$5-M14)/1000</f>
        <v>2.9</v>
      </c>
      <c r="O14" s="38"/>
    </row>
    <row r="15" spans="1:18" x14ac:dyDescent="0.25">
      <c r="A15" s="10"/>
      <c r="B15" s="10"/>
      <c r="C15" s="10"/>
      <c r="D15" s="10"/>
      <c r="E15" s="10"/>
      <c r="F15" s="10"/>
      <c r="K15" s="38"/>
      <c r="L15" s="22">
        <v>20</v>
      </c>
      <c r="M15" s="10">
        <v>-2900</v>
      </c>
      <c r="N15" s="11">
        <f>('Main information'!$B$5-M15)/1000</f>
        <v>2.9</v>
      </c>
      <c r="O15" s="38"/>
    </row>
    <row r="16" spans="1:18" x14ac:dyDescent="0.25">
      <c r="A16" s="10"/>
      <c r="B16" s="10"/>
      <c r="C16" s="10"/>
      <c r="D16" s="10"/>
      <c r="E16" s="10"/>
      <c r="F16" s="10"/>
      <c r="G16" s="38"/>
      <c r="H16" s="38"/>
      <c r="I16" s="38"/>
      <c r="K16" s="38"/>
      <c r="L16" s="22">
        <v>22</v>
      </c>
      <c r="M16" s="10">
        <v>-2930</v>
      </c>
      <c r="N16" s="11">
        <f>('Main information'!$B$5-M16)/1000</f>
        <v>2.93</v>
      </c>
      <c r="O16" s="38"/>
    </row>
    <row r="17" spans="1:15" x14ac:dyDescent="0.25">
      <c r="A17" s="10"/>
      <c r="B17" s="10"/>
      <c r="C17" s="10"/>
      <c r="D17" s="10"/>
      <c r="E17" s="10"/>
      <c r="F17" s="10"/>
      <c r="G17" s="38"/>
      <c r="H17" s="38"/>
      <c r="I17" s="38"/>
      <c r="K17" s="38"/>
      <c r="L17" s="22">
        <v>24</v>
      </c>
      <c r="M17" s="10">
        <v>-2950</v>
      </c>
      <c r="N17" s="11">
        <f>('Main information'!$B$5-M17)/1000</f>
        <v>2.95</v>
      </c>
      <c r="O17" s="38"/>
    </row>
    <row r="18" spans="1:15" x14ac:dyDescent="0.25">
      <c r="A18" s="10"/>
      <c r="B18" s="10"/>
      <c r="C18" s="10"/>
      <c r="D18" s="10"/>
      <c r="E18" s="10"/>
      <c r="F18" s="10"/>
      <c r="G18" s="38"/>
      <c r="H18" s="38"/>
      <c r="I18" s="38"/>
      <c r="K18" s="38"/>
      <c r="L18" s="22">
        <v>26</v>
      </c>
      <c r="M18" s="10">
        <v>-3050</v>
      </c>
      <c r="N18" s="11">
        <f>('Main information'!$B$5-M18)/1000</f>
        <v>3.05</v>
      </c>
      <c r="O18" s="38"/>
    </row>
    <row r="19" spans="1:15" x14ac:dyDescent="0.25">
      <c r="G19" s="38"/>
      <c r="H19" s="38"/>
      <c r="I19" s="38"/>
      <c r="K19" s="38"/>
      <c r="L19" s="23">
        <v>32</v>
      </c>
      <c r="M19" s="12">
        <v>-3000</v>
      </c>
      <c r="N19" s="13">
        <f>('Main information'!$B$5-M19)/1000</f>
        <v>3</v>
      </c>
      <c r="O19" s="38"/>
    </row>
    <row r="20" spans="1:15" x14ac:dyDescent="0.25">
      <c r="G20" s="38"/>
      <c r="H20" s="38"/>
      <c r="I20" s="38"/>
      <c r="K20" s="38"/>
      <c r="L20" s="38"/>
      <c r="M20" s="38"/>
      <c r="N20" s="38"/>
      <c r="O20" s="38"/>
    </row>
    <row r="21" spans="1:15" x14ac:dyDescent="0.25">
      <c r="G21" s="38"/>
      <c r="H21" s="38"/>
      <c r="I21" s="38"/>
      <c r="K21" s="38"/>
      <c r="N21" s="38"/>
      <c r="O21" s="38"/>
    </row>
    <row r="22" spans="1:15" x14ac:dyDescent="0.25">
      <c r="G22" s="38"/>
      <c r="H22" s="38"/>
      <c r="I22" s="38"/>
      <c r="K22" s="38"/>
      <c r="N22" s="38"/>
      <c r="O22" s="38"/>
    </row>
    <row r="23" spans="1:15" x14ac:dyDescent="0.25">
      <c r="G23" s="38"/>
      <c r="H23" s="38"/>
      <c r="I23" s="38"/>
      <c r="K23" s="38"/>
      <c r="N23" s="38"/>
      <c r="O23" s="38"/>
    </row>
    <row r="24" spans="1:15" x14ac:dyDescent="0.25">
      <c r="N24" s="38"/>
      <c r="O24" s="38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zoomScaleNormal="100" workbookViewId="0">
      <selection activeCell="E16" sqref="E16"/>
    </sheetView>
  </sheetViews>
  <sheetFormatPr defaultRowHeight="15" x14ac:dyDescent="0.25"/>
  <cols>
    <col min="1" max="1" width="10.85546875" bestFit="1" customWidth="1"/>
    <col min="2" max="2" width="16.85546875" bestFit="1" customWidth="1"/>
    <col min="3" max="3" width="9.7109375" bestFit="1" customWidth="1"/>
    <col min="5" max="5" width="11.140625" bestFit="1" customWidth="1"/>
    <col min="6" max="6" width="10.5703125" bestFit="1" customWidth="1"/>
    <col min="9" max="9" width="16.85546875" bestFit="1" customWidth="1"/>
    <col min="10" max="10" width="11.140625" bestFit="1" customWidth="1"/>
    <col min="11" max="11" width="11.140625" style="38" customWidth="1"/>
    <col min="14" max="14" width="11.140625" bestFit="1" customWidth="1"/>
    <col min="18" max="18" width="11.140625" bestFit="1" customWidth="1"/>
  </cols>
  <sheetData>
    <row r="1" spans="1:18" x14ac:dyDescent="0.25">
      <c r="A1" s="20" t="s">
        <v>19</v>
      </c>
      <c r="B1" s="21" t="s">
        <v>49</v>
      </c>
      <c r="C1" s="21"/>
      <c r="D1" s="21"/>
      <c r="E1" s="15"/>
      <c r="F1" s="16"/>
      <c r="H1" s="1">
        <v>2011</v>
      </c>
      <c r="J1" s="38"/>
      <c r="L1" s="38"/>
      <c r="M1" s="7">
        <v>2010</v>
      </c>
      <c r="N1" s="38"/>
      <c r="Q1" s="7" t="s">
        <v>52</v>
      </c>
      <c r="R1" s="38"/>
    </row>
    <row r="2" spans="1:18" x14ac:dyDescent="0.25">
      <c r="A2" s="24" t="s">
        <v>8</v>
      </c>
      <c r="B2" s="25" t="s">
        <v>18</v>
      </c>
      <c r="C2" s="25" t="s">
        <v>26</v>
      </c>
      <c r="D2" s="25" t="s">
        <v>25</v>
      </c>
      <c r="E2" s="26" t="s">
        <v>10</v>
      </c>
      <c r="F2" s="26" t="s">
        <v>28</v>
      </c>
      <c r="H2" s="24" t="s">
        <v>8</v>
      </c>
      <c r="I2" s="25" t="s">
        <v>18</v>
      </c>
      <c r="J2" s="25" t="s">
        <v>10</v>
      </c>
      <c r="K2" s="26" t="s">
        <v>28</v>
      </c>
      <c r="L2" s="38"/>
      <c r="M2" s="54" t="s">
        <v>8</v>
      </c>
      <c r="N2" s="51" t="s">
        <v>10</v>
      </c>
      <c r="O2" s="51" t="s">
        <v>28</v>
      </c>
      <c r="Q2" s="24" t="s">
        <v>8</v>
      </c>
      <c r="R2" s="26" t="s">
        <v>10</v>
      </c>
    </row>
    <row r="3" spans="1:18" x14ac:dyDescent="0.25">
      <c r="A3" s="46">
        <v>-6</v>
      </c>
      <c r="B3" s="8">
        <v>-730</v>
      </c>
      <c r="C3" s="8">
        <f>B3-'Main information'!$B$3</f>
        <v>-930</v>
      </c>
      <c r="D3" s="8">
        <f>C3+'Main information'!$B$2</f>
        <v>470</v>
      </c>
      <c r="E3" s="50">
        <f>-(D3+'Main information'!$B$6)</f>
        <v>-700</v>
      </c>
      <c r="F3" s="47">
        <f>('Main information'!$B$5-E3)/1000</f>
        <v>0.7</v>
      </c>
      <c r="H3" s="22">
        <v>0</v>
      </c>
      <c r="I3" s="10">
        <v>1520</v>
      </c>
      <c r="J3" s="10">
        <v>-960</v>
      </c>
      <c r="K3" s="35">
        <f>('Main information'!$B$5-J3)/1000</f>
        <v>0.96</v>
      </c>
      <c r="L3" s="38"/>
      <c r="M3" s="46">
        <v>0</v>
      </c>
      <c r="N3" s="8">
        <v>-1150</v>
      </c>
      <c r="O3" s="47">
        <f>('Main information'!$B$5-N3)/1000</f>
        <v>1.1499999999999999</v>
      </c>
      <c r="Q3" s="22">
        <v>75</v>
      </c>
      <c r="R3" s="11">
        <v>0</v>
      </c>
    </row>
    <row r="4" spans="1:18" x14ac:dyDescent="0.25">
      <c r="A4" s="22">
        <v>0</v>
      </c>
      <c r="B4" s="10">
        <v>-620</v>
      </c>
      <c r="C4" s="10">
        <f>B4-'Main information'!$B$3</f>
        <v>-820</v>
      </c>
      <c r="D4" s="10">
        <f>C4+'Main information'!$B$2</f>
        <v>580</v>
      </c>
      <c r="E4" s="52">
        <f>-(D4+'Main information'!$B$6)</f>
        <v>-810</v>
      </c>
      <c r="F4" s="35">
        <f>('Main information'!$B$5-E4)/1000</f>
        <v>0.81</v>
      </c>
      <c r="H4" s="22">
        <v>33</v>
      </c>
      <c r="I4" s="10">
        <v>1890</v>
      </c>
      <c r="J4" s="10">
        <v>-1330</v>
      </c>
      <c r="K4" s="35">
        <f>('Main information'!$B$5-J4)/1000</f>
        <v>1.33</v>
      </c>
      <c r="L4" s="38"/>
      <c r="M4" s="22">
        <v>7</v>
      </c>
      <c r="N4" s="10">
        <v>-1250</v>
      </c>
      <c r="O4" s="35">
        <f>('Main information'!$B$5-N4)/1000</f>
        <v>1.25</v>
      </c>
      <c r="Q4" s="22">
        <v>75</v>
      </c>
      <c r="R4" s="11">
        <v>-5000</v>
      </c>
    </row>
    <row r="5" spans="1:18" x14ac:dyDescent="0.25">
      <c r="A5" s="22">
        <v>5</v>
      </c>
      <c r="B5" s="10">
        <v>-550</v>
      </c>
      <c r="C5" s="10">
        <f>B5-'Main information'!$B$3</f>
        <v>-750</v>
      </c>
      <c r="D5" s="10">
        <f>C5+'Main information'!$B$2</f>
        <v>650</v>
      </c>
      <c r="E5" s="52">
        <f>-(D5+'Main information'!$B$6)</f>
        <v>-880</v>
      </c>
      <c r="F5" s="35">
        <f>('Main information'!$B$5-E5)/1000</f>
        <v>0.88</v>
      </c>
      <c r="H5" s="22">
        <v>39</v>
      </c>
      <c r="I5" s="10">
        <v>2340</v>
      </c>
      <c r="J5" s="10">
        <v>-1780</v>
      </c>
      <c r="K5" s="35">
        <f>('Main information'!$B$5-J5)/1000</f>
        <v>1.78</v>
      </c>
      <c r="L5" s="38"/>
      <c r="M5" s="22">
        <v>11</v>
      </c>
      <c r="N5" s="10">
        <v>-1270</v>
      </c>
      <c r="O5" s="35">
        <f>('Main information'!$B$5-N5)/1000</f>
        <v>1.27</v>
      </c>
      <c r="Q5" s="22">
        <v>80</v>
      </c>
      <c r="R5" s="11">
        <v>-5000</v>
      </c>
    </row>
    <row r="6" spans="1:18" x14ac:dyDescent="0.25">
      <c r="A6" s="22">
        <v>35.700000000000003</v>
      </c>
      <c r="B6" s="10">
        <v>50</v>
      </c>
      <c r="C6" s="10">
        <f>B6-'Main information'!$B$3</f>
        <v>-150</v>
      </c>
      <c r="D6" s="10">
        <f>C6+'Main information'!$B$2</f>
        <v>1250</v>
      </c>
      <c r="E6" s="52">
        <f>-(D6+'Main information'!$B$6)</f>
        <v>-1480</v>
      </c>
      <c r="F6" s="35">
        <f>('Main information'!$B$5-E6)/1000</f>
        <v>1.48</v>
      </c>
      <c r="H6" s="22">
        <v>41</v>
      </c>
      <c r="I6" s="10">
        <v>2440</v>
      </c>
      <c r="J6" s="10">
        <v>-1880</v>
      </c>
      <c r="K6" s="35">
        <f>('Main information'!$B$5-J6)/1000</f>
        <v>1.88</v>
      </c>
      <c r="L6" s="38"/>
      <c r="M6" s="22">
        <v>15</v>
      </c>
      <c r="N6" s="10">
        <v>-1300</v>
      </c>
      <c r="O6" s="35">
        <f>('Main information'!$B$5-N6)/1000</f>
        <v>1.3</v>
      </c>
      <c r="Q6" s="22">
        <v>80</v>
      </c>
      <c r="R6" s="11">
        <v>0</v>
      </c>
    </row>
    <row r="7" spans="1:18" x14ac:dyDescent="0.25">
      <c r="A7" s="22">
        <v>47</v>
      </c>
      <c r="B7" s="10">
        <v>-190</v>
      </c>
      <c r="C7" s="10">
        <f>B7-'Main information'!$B$3</f>
        <v>-390</v>
      </c>
      <c r="D7" s="10">
        <f>C7+'Main information'!$B$2</f>
        <v>1010</v>
      </c>
      <c r="E7" s="52">
        <f>-(D7+'Main information'!$B$6)</f>
        <v>-1240</v>
      </c>
      <c r="F7" s="35">
        <f>('Main information'!$B$5-E7)/1000</f>
        <v>1.24</v>
      </c>
      <c r="H7" s="22">
        <v>46.2</v>
      </c>
      <c r="I7" s="10">
        <v>3170</v>
      </c>
      <c r="J7" s="10">
        <v>-2610</v>
      </c>
      <c r="K7" s="35">
        <f>('Main information'!$B$5-J7)/1000</f>
        <v>2.61</v>
      </c>
      <c r="L7" s="38"/>
      <c r="M7" s="22">
        <v>20</v>
      </c>
      <c r="N7" s="10">
        <v>-1200</v>
      </c>
      <c r="O7" s="35">
        <f>('Main information'!$B$5-N7)/1000</f>
        <v>1.2</v>
      </c>
      <c r="Q7" s="23">
        <v>75</v>
      </c>
      <c r="R7" s="13">
        <v>0</v>
      </c>
    </row>
    <row r="8" spans="1:18" x14ac:dyDescent="0.25">
      <c r="A8" s="22">
        <v>50</v>
      </c>
      <c r="B8" s="10">
        <v>780</v>
      </c>
      <c r="C8" s="10">
        <f>B8-'Main information'!$B$3</f>
        <v>580</v>
      </c>
      <c r="D8" s="10">
        <f>C8+'Main information'!$B$2</f>
        <v>1980</v>
      </c>
      <c r="E8" s="52">
        <f>-(D8+'Main information'!$B$6)</f>
        <v>-2210</v>
      </c>
      <c r="F8" s="35">
        <f>('Main information'!$B$5-E8)/1000</f>
        <v>2.21</v>
      </c>
      <c r="G8" s="10"/>
      <c r="H8" s="22">
        <v>47.9</v>
      </c>
      <c r="I8" s="10">
        <v>3470</v>
      </c>
      <c r="J8" s="10">
        <v>-2910</v>
      </c>
      <c r="K8" s="35">
        <f>('Main information'!$B$5-J8)/1000</f>
        <v>2.91</v>
      </c>
      <c r="L8" s="38"/>
      <c r="M8" s="22">
        <v>22</v>
      </c>
      <c r="N8" s="10">
        <v>-1150</v>
      </c>
      <c r="O8" s="35">
        <f>('Main information'!$B$5-N8)/1000</f>
        <v>1.1499999999999999</v>
      </c>
    </row>
    <row r="9" spans="1:18" x14ac:dyDescent="0.25">
      <c r="A9" s="22">
        <v>58</v>
      </c>
      <c r="B9" s="10">
        <v>810</v>
      </c>
      <c r="C9" s="10">
        <f>B9-'Main information'!$B$3</f>
        <v>610</v>
      </c>
      <c r="D9" s="10">
        <f>C9+'Main information'!$B$2</f>
        <v>2010</v>
      </c>
      <c r="E9" s="52">
        <f>-(D9+'Main information'!$B$6)</f>
        <v>-2240</v>
      </c>
      <c r="F9" s="35">
        <f>('Main information'!$B$5-E9)/1000</f>
        <v>2.2400000000000002</v>
      </c>
      <c r="G9" s="10"/>
      <c r="H9" s="22">
        <v>50.1</v>
      </c>
      <c r="I9" s="10">
        <v>3640</v>
      </c>
      <c r="J9" s="10">
        <v>-3080</v>
      </c>
      <c r="K9" s="35">
        <f>('Main information'!$B$5-J9)/1000</f>
        <v>3.08</v>
      </c>
      <c r="L9" s="38"/>
      <c r="M9" s="22">
        <v>25</v>
      </c>
      <c r="N9" s="10">
        <v>-1200</v>
      </c>
      <c r="O9" s="35">
        <f>('Main information'!$B$5-N9)/1000</f>
        <v>1.2</v>
      </c>
    </row>
    <row r="10" spans="1:18" x14ac:dyDescent="0.25">
      <c r="A10" s="22">
        <v>63</v>
      </c>
      <c r="B10" s="10">
        <v>1720</v>
      </c>
      <c r="C10" s="10">
        <f>B10-'Main information'!$B$3</f>
        <v>1520</v>
      </c>
      <c r="D10" s="10">
        <f>C10+'Main information'!$B$2</f>
        <v>2920</v>
      </c>
      <c r="E10" s="52">
        <f>-(D10+'Main information'!$B$6)</f>
        <v>-3150</v>
      </c>
      <c r="F10" s="35">
        <f>('Main information'!$B$5-E10)/1000</f>
        <v>3.15</v>
      </c>
      <c r="G10" s="10"/>
      <c r="H10" s="22">
        <v>53.2</v>
      </c>
      <c r="I10" s="10">
        <v>3440</v>
      </c>
      <c r="J10" s="10">
        <v>-2880</v>
      </c>
      <c r="K10" s="35">
        <f>('Main information'!$B$5-J10)/1000</f>
        <v>2.88</v>
      </c>
      <c r="L10" s="38"/>
      <c r="M10" s="22">
        <v>29</v>
      </c>
      <c r="N10" s="10">
        <v>-1350</v>
      </c>
      <c r="O10" s="35">
        <f>('Main information'!$B$5-N10)/1000</f>
        <v>1.35</v>
      </c>
    </row>
    <row r="11" spans="1:18" x14ac:dyDescent="0.25">
      <c r="A11" s="44">
        <v>68</v>
      </c>
      <c r="B11" s="37">
        <v>1620</v>
      </c>
      <c r="C11" s="10">
        <f>B11-'Main information'!$B$3</f>
        <v>1420</v>
      </c>
      <c r="D11" s="10">
        <f>C11+'Main information'!$B$2</f>
        <v>2820</v>
      </c>
      <c r="E11" s="52">
        <f>-(D11+'Main information'!$B$6)</f>
        <v>-3050</v>
      </c>
      <c r="F11" s="35">
        <f>('Main information'!$B$5-E11)/1000</f>
        <v>3.05</v>
      </c>
      <c r="G11" s="10"/>
      <c r="H11" s="22">
        <v>73</v>
      </c>
      <c r="I11" s="10">
        <v>3410</v>
      </c>
      <c r="J11" s="10">
        <v>-2850</v>
      </c>
      <c r="K11" s="35">
        <f>('Main information'!$B$5-J11)/1000</f>
        <v>2.85</v>
      </c>
      <c r="L11" s="38"/>
      <c r="M11" s="22">
        <v>30</v>
      </c>
      <c r="N11" s="10">
        <v>-1900</v>
      </c>
      <c r="O11" s="35">
        <f>('Main information'!$B$5-N11)/1000</f>
        <v>1.9</v>
      </c>
    </row>
    <row r="12" spans="1:18" x14ac:dyDescent="0.25">
      <c r="A12" s="44">
        <v>83</v>
      </c>
      <c r="B12" s="37">
        <v>1720</v>
      </c>
      <c r="C12" s="10">
        <f>B12-'Main information'!$B$3</f>
        <v>1520</v>
      </c>
      <c r="D12" s="10">
        <f>C12+'Main information'!$B$2</f>
        <v>2920</v>
      </c>
      <c r="E12" s="52">
        <f>-(D12+'Main information'!$B$6)</f>
        <v>-3150</v>
      </c>
      <c r="F12" s="35">
        <f>('Main information'!$B$5-E12)/1000</f>
        <v>3.15</v>
      </c>
      <c r="G12" s="10"/>
      <c r="H12" s="22">
        <v>86</v>
      </c>
      <c r="I12" s="10">
        <v>3630</v>
      </c>
      <c r="J12" s="10">
        <v>-3070</v>
      </c>
      <c r="K12" s="35">
        <f>('Main information'!$B$5-J12)/1000</f>
        <v>3.07</v>
      </c>
      <c r="L12" s="38"/>
      <c r="M12" s="22">
        <v>37</v>
      </c>
      <c r="N12" s="10">
        <v>-2700</v>
      </c>
      <c r="O12" s="35">
        <f>('Main information'!$B$5-N12)/1000</f>
        <v>2.7</v>
      </c>
    </row>
    <row r="13" spans="1:18" x14ac:dyDescent="0.25">
      <c r="A13" s="48">
        <v>98</v>
      </c>
      <c r="B13" s="49">
        <v>1950</v>
      </c>
      <c r="C13" s="12">
        <f>B13-'Main information'!$B$3</f>
        <v>1750</v>
      </c>
      <c r="D13" s="12">
        <f>C13+'Main information'!$B$2</f>
        <v>3150</v>
      </c>
      <c r="E13" s="53">
        <f>-(D13+'Main information'!$B$6)</f>
        <v>-3380</v>
      </c>
      <c r="F13" s="36">
        <f>('Main information'!$B$5-E13)/1000</f>
        <v>3.38</v>
      </c>
      <c r="H13" s="22">
        <v>91</v>
      </c>
      <c r="I13" s="10">
        <v>3850</v>
      </c>
      <c r="J13" s="10">
        <v>-3290</v>
      </c>
      <c r="K13" s="35">
        <f>('Main information'!$B$5-J13)/1000</f>
        <v>3.29</v>
      </c>
      <c r="L13" s="38"/>
      <c r="M13" s="22">
        <v>40</v>
      </c>
      <c r="N13" s="10">
        <v>-3200</v>
      </c>
      <c r="O13" s="35">
        <f>('Main information'!$B$5-N13)/1000</f>
        <v>3.2</v>
      </c>
    </row>
    <row r="14" spans="1:18" x14ac:dyDescent="0.25">
      <c r="F14" s="10"/>
      <c r="H14" s="22">
        <v>96</v>
      </c>
      <c r="I14" s="10">
        <v>4150</v>
      </c>
      <c r="J14" s="10">
        <v>-3590</v>
      </c>
      <c r="K14" s="35">
        <f>('Main information'!$B$5-J14)/1000</f>
        <v>3.59</v>
      </c>
      <c r="L14" s="38"/>
      <c r="M14" s="22">
        <v>42</v>
      </c>
      <c r="N14" s="10">
        <v>-3250</v>
      </c>
      <c r="O14" s="35">
        <f>('Main information'!$B$5-N14)/1000</f>
        <v>3.25</v>
      </c>
    </row>
    <row r="15" spans="1:18" x14ac:dyDescent="0.25">
      <c r="F15" s="10"/>
      <c r="H15" s="23">
        <v>106.9</v>
      </c>
      <c r="I15" s="12">
        <v>4400</v>
      </c>
      <c r="J15" s="12">
        <v>-3840</v>
      </c>
      <c r="K15" s="36">
        <f>('Main information'!$B$5-J15)/1000</f>
        <v>3.84</v>
      </c>
      <c r="L15" s="38"/>
      <c r="M15" s="22">
        <v>44</v>
      </c>
      <c r="N15" s="10">
        <v>-3280</v>
      </c>
      <c r="O15" s="35">
        <f>('Main information'!$B$5-N15)/1000</f>
        <v>3.28</v>
      </c>
    </row>
    <row r="16" spans="1:18" x14ac:dyDescent="0.25">
      <c r="H16" s="38"/>
      <c r="I16" s="38"/>
      <c r="J16" s="38"/>
      <c r="L16" s="38"/>
      <c r="M16" s="23">
        <v>46</v>
      </c>
      <c r="N16" s="12">
        <v>-3300</v>
      </c>
      <c r="O16" s="36">
        <f>('Main information'!$B$5-N16)/1000</f>
        <v>3.3</v>
      </c>
    </row>
    <row r="26" spans="8:9" x14ac:dyDescent="0.25">
      <c r="H26" s="38"/>
      <c r="I26" s="38"/>
    </row>
    <row r="27" spans="8:9" x14ac:dyDescent="0.25">
      <c r="H27" s="38"/>
      <c r="I27" s="38"/>
    </row>
    <row r="28" spans="8:9" x14ac:dyDescent="0.25">
      <c r="H28" s="38"/>
      <c r="I28" s="38"/>
    </row>
    <row r="29" spans="8:9" x14ac:dyDescent="0.25">
      <c r="H29" s="38"/>
      <c r="I29" s="38"/>
    </row>
    <row r="30" spans="8:9" x14ac:dyDescent="0.25">
      <c r="H30" s="38"/>
      <c r="I30" s="38"/>
    </row>
    <row r="31" spans="8:9" x14ac:dyDescent="0.25">
      <c r="H31" s="38"/>
      <c r="I31" s="38"/>
    </row>
    <row r="32" spans="8:9" x14ac:dyDescent="0.25">
      <c r="H32" s="38"/>
      <c r="I32" s="38"/>
    </row>
    <row r="33" spans="8:9" x14ac:dyDescent="0.25">
      <c r="H33" s="38"/>
      <c r="I33" s="38"/>
    </row>
    <row r="34" spans="8:9" x14ac:dyDescent="0.25">
      <c r="H34" s="38"/>
      <c r="I34" s="38"/>
    </row>
    <row r="35" spans="8:9" x14ac:dyDescent="0.25">
      <c r="H35" s="38"/>
      <c r="I35" s="38"/>
    </row>
    <row r="36" spans="8:9" x14ac:dyDescent="0.25">
      <c r="H36" s="38"/>
      <c r="I36" s="38"/>
    </row>
    <row r="37" spans="8:9" x14ac:dyDescent="0.25">
      <c r="H37" s="38"/>
      <c r="I37" s="38"/>
    </row>
    <row r="38" spans="8:9" x14ac:dyDescent="0.25">
      <c r="H38" s="38"/>
      <c r="I38" s="3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Blad1</vt:lpstr>
      <vt:lpstr>Main information</vt:lpstr>
      <vt:lpstr>Pole GPS location and waterline</vt:lpstr>
      <vt:lpstr>pole 1</vt:lpstr>
      <vt:lpstr>pole 2</vt:lpstr>
      <vt:lpstr>pole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Taco Tuinhof</cp:lastModifiedBy>
  <cp:lastPrinted>2012-11-30T16:50:37Z</cp:lastPrinted>
  <dcterms:created xsi:type="dcterms:W3CDTF">2011-10-03T15:36:56Z</dcterms:created>
  <dcterms:modified xsi:type="dcterms:W3CDTF">2012-12-14T13:25:23Z</dcterms:modified>
</cp:coreProperties>
</file>