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5600" windowHeight="9240" activeTab="4"/>
  </bookViews>
  <sheets>
    <sheet name="Data 2012" sheetId="1" r:id="rId1"/>
    <sheet name="Data 2011" sheetId="5" r:id="rId2"/>
    <sheet name="Cross-sections" sheetId="2" r:id="rId3"/>
    <sheet name="Data 2002-2003-2004" sheetId="3" r:id="rId4"/>
    <sheet name="Volume" sheetId="4" r:id="rId5"/>
  </sheets>
  <calcPr calcId="145621"/>
</workbook>
</file>

<file path=xl/calcChain.xml><?xml version="1.0" encoding="utf-8"?>
<calcChain xmlns="http://schemas.openxmlformats.org/spreadsheetml/2006/main">
  <c r="O19" i="1" l="1"/>
  <c r="T19" i="1"/>
  <c r="C27" i="4"/>
  <c r="AG38" i="5"/>
  <c r="W38" i="5"/>
  <c r="M38" i="5"/>
  <c r="AD32" i="5"/>
  <c r="AC32" i="5"/>
  <c r="AB38" i="5" s="1"/>
  <c r="AC31" i="5"/>
  <c r="Y31" i="5"/>
  <c r="X31" i="5"/>
  <c r="AD30" i="5"/>
  <c r="AC30" i="5"/>
  <c r="AD31" i="5" s="1"/>
  <c r="Y30" i="5"/>
  <c r="X30" i="5"/>
  <c r="AD29" i="5"/>
  <c r="AC29" i="5"/>
  <c r="Y29" i="5"/>
  <c r="X29" i="5"/>
  <c r="AC28" i="5"/>
  <c r="Y28" i="5"/>
  <c r="X28" i="5"/>
  <c r="S28" i="5"/>
  <c r="R38" i="5" s="1"/>
  <c r="AC27" i="5"/>
  <c r="AD28" i="5" s="1"/>
  <c r="X27" i="5"/>
  <c r="S27" i="5"/>
  <c r="AH26" i="5"/>
  <c r="AC26" i="5"/>
  <c r="AD27" i="5" s="1"/>
  <c r="X26" i="5"/>
  <c r="Y27" i="5" s="1"/>
  <c r="S26" i="5"/>
  <c r="T27" i="5" s="1"/>
  <c r="AH25" i="5"/>
  <c r="AI26" i="5" s="1"/>
  <c r="AC25" i="5"/>
  <c r="AD26" i="5" s="1"/>
  <c r="X25" i="5"/>
  <c r="Y26" i="5" s="1"/>
  <c r="S25" i="5"/>
  <c r="T26" i="5" s="1"/>
  <c r="AH24" i="5"/>
  <c r="AI25" i="5" s="1"/>
  <c r="AC24" i="5"/>
  <c r="AD25" i="5" s="1"/>
  <c r="X24" i="5"/>
  <c r="Y25" i="5" s="1"/>
  <c r="S24" i="5"/>
  <c r="T25" i="5" s="1"/>
  <c r="N24" i="5"/>
  <c r="I24" i="5"/>
  <c r="H38" i="5" s="1"/>
  <c r="AH23" i="5"/>
  <c r="AI24" i="5" s="1"/>
  <c r="AC23" i="5"/>
  <c r="AD24" i="5" s="1"/>
  <c r="X23" i="5"/>
  <c r="Y24" i="5" s="1"/>
  <c r="S23" i="5"/>
  <c r="T24" i="5" s="1"/>
  <c r="N23" i="5"/>
  <c r="O24" i="5" s="1"/>
  <c r="I23" i="5"/>
  <c r="J24" i="5" s="1"/>
  <c r="AH22" i="5"/>
  <c r="AI23" i="5" s="1"/>
  <c r="AC22" i="5"/>
  <c r="AD23" i="5" s="1"/>
  <c r="X22" i="5"/>
  <c r="Y23" i="5" s="1"/>
  <c r="Y35" i="5" s="1"/>
  <c r="S22" i="5"/>
  <c r="T23" i="5" s="1"/>
  <c r="N22" i="5"/>
  <c r="O23" i="5" s="1"/>
  <c r="I22" i="5"/>
  <c r="J23" i="5" s="1"/>
  <c r="AI21" i="5"/>
  <c r="AH21" i="5"/>
  <c r="AI22" i="5" s="1"/>
  <c r="AC21" i="5"/>
  <c r="AD22" i="5" s="1"/>
  <c r="X21" i="5"/>
  <c r="S21" i="5"/>
  <c r="T22" i="5" s="1"/>
  <c r="N21" i="5"/>
  <c r="O22" i="5" s="1"/>
  <c r="I21" i="5"/>
  <c r="J22" i="5" s="1"/>
  <c r="D21" i="5"/>
  <c r="C38" i="5" s="1"/>
  <c r="C41" i="5" s="1"/>
  <c r="AH20" i="5"/>
  <c r="AC20" i="5"/>
  <c r="AB37" i="5" s="1"/>
  <c r="X20" i="5"/>
  <c r="V20" i="5"/>
  <c r="Y21" i="5" s="1"/>
  <c r="S20" i="5"/>
  <c r="T21" i="5" s="1"/>
  <c r="N20" i="5"/>
  <c r="O21" i="5" s="1"/>
  <c r="I20" i="5"/>
  <c r="J21" i="5" s="1"/>
  <c r="D20" i="5"/>
  <c r="E21" i="5" s="1"/>
  <c r="AH19" i="5"/>
  <c r="AI20" i="5" s="1"/>
  <c r="AC19" i="5"/>
  <c r="AA19" i="5"/>
  <c r="AD20" i="5" s="1"/>
  <c r="X19" i="5"/>
  <c r="V19" i="5"/>
  <c r="Y20" i="5" s="1"/>
  <c r="S19" i="5"/>
  <c r="N19" i="5"/>
  <c r="O20" i="5" s="1"/>
  <c r="I19" i="5"/>
  <c r="J20" i="5" s="1"/>
  <c r="D19" i="5"/>
  <c r="E20" i="5" s="1"/>
  <c r="AH18" i="5"/>
  <c r="AI19" i="5" s="1"/>
  <c r="AI35" i="5" s="1"/>
  <c r="AD18" i="5"/>
  <c r="AC18" i="5"/>
  <c r="AA18" i="5"/>
  <c r="AD19" i="5" s="1"/>
  <c r="X18" i="5"/>
  <c r="Y19" i="5" s="1"/>
  <c r="V18" i="5"/>
  <c r="S18" i="5"/>
  <c r="Q18" i="5"/>
  <c r="T19" i="5" s="1"/>
  <c r="N18" i="5"/>
  <c r="O19" i="5" s="1"/>
  <c r="I18" i="5"/>
  <c r="J19" i="5" s="1"/>
  <c r="E18" i="5"/>
  <c r="D18" i="5"/>
  <c r="E19" i="5" s="1"/>
  <c r="AH17" i="5"/>
  <c r="AC17" i="5"/>
  <c r="AA17" i="5"/>
  <c r="X17" i="5"/>
  <c r="Y18" i="5" s="1"/>
  <c r="V17" i="5"/>
  <c r="S17" i="5"/>
  <c r="Q17" i="5"/>
  <c r="T18" i="5" s="1"/>
  <c r="N17" i="5"/>
  <c r="O18" i="5" s="1"/>
  <c r="I17" i="5"/>
  <c r="D17" i="5"/>
  <c r="AI16" i="5"/>
  <c r="AH16" i="5"/>
  <c r="AF16" i="5"/>
  <c r="AI17" i="5" s="1"/>
  <c r="AC16" i="5"/>
  <c r="AD16" i="5" s="1"/>
  <c r="AA16" i="5"/>
  <c r="X16" i="5"/>
  <c r="V16" i="5"/>
  <c r="Y16" i="5" s="1"/>
  <c r="S16" i="5"/>
  <c r="Q16" i="5"/>
  <c r="T17" i="5" s="1"/>
  <c r="O16" i="5"/>
  <c r="N16" i="5"/>
  <c r="I16" i="5"/>
  <c r="D16" i="5"/>
  <c r="AH15" i="5"/>
  <c r="AF15" i="5"/>
  <c r="AD15" i="5"/>
  <c r="AC15" i="5"/>
  <c r="AA15" i="5"/>
  <c r="X15" i="5"/>
  <c r="V15" i="5"/>
  <c r="S15" i="5"/>
  <c r="Q15" i="5"/>
  <c r="T16" i="5" s="1"/>
  <c r="N15" i="5"/>
  <c r="L15" i="5"/>
  <c r="J15" i="5"/>
  <c r="I15" i="5"/>
  <c r="G15" i="5"/>
  <c r="J16" i="5" s="1"/>
  <c r="D15" i="5"/>
  <c r="AH14" i="5"/>
  <c r="AF14" i="5"/>
  <c r="AI15" i="5" s="1"/>
  <c r="AD14" i="5"/>
  <c r="AC14" i="5"/>
  <c r="AA14" i="5"/>
  <c r="X14" i="5"/>
  <c r="Y15" i="5" s="1"/>
  <c r="V14" i="5"/>
  <c r="S14" i="5"/>
  <c r="Q14" i="5"/>
  <c r="T15" i="5" s="1"/>
  <c r="N14" i="5"/>
  <c r="L14" i="5"/>
  <c r="O15" i="5" s="1"/>
  <c r="I14" i="5"/>
  <c r="G14" i="5"/>
  <c r="D14" i="5"/>
  <c r="E15" i="5" s="1"/>
  <c r="AH13" i="5"/>
  <c r="AF13" i="5"/>
  <c r="AI14" i="5" s="1"/>
  <c r="AC13" i="5"/>
  <c r="AA13" i="5"/>
  <c r="X13" i="5"/>
  <c r="Y14" i="5" s="1"/>
  <c r="V13" i="5"/>
  <c r="S13" i="5"/>
  <c r="Q13" i="5"/>
  <c r="T14" i="5" s="1"/>
  <c r="T34" i="5" s="1"/>
  <c r="O13" i="5"/>
  <c r="O34" i="5" s="1"/>
  <c r="N13" i="5"/>
  <c r="L13" i="5"/>
  <c r="O14" i="5" s="1"/>
  <c r="I13" i="5"/>
  <c r="J14" i="5" s="1"/>
  <c r="G13" i="5"/>
  <c r="C13" i="5"/>
  <c r="D13" i="5" s="1"/>
  <c r="E14" i="5" s="1"/>
  <c r="B13" i="5"/>
  <c r="AH12" i="5"/>
  <c r="AF12" i="5"/>
  <c r="AG37" i="5" s="1"/>
  <c r="AC12" i="5"/>
  <c r="AD13" i="5" s="1"/>
  <c r="AA12" i="5"/>
  <c r="X12" i="5"/>
  <c r="V12" i="5"/>
  <c r="Y13" i="5" s="1"/>
  <c r="S12" i="5"/>
  <c r="Q12" i="5"/>
  <c r="R37" i="5" s="1"/>
  <c r="N12" i="5"/>
  <c r="L12" i="5"/>
  <c r="M37" i="5" s="1"/>
  <c r="I12" i="5"/>
  <c r="J13" i="5" s="1"/>
  <c r="G12" i="5"/>
  <c r="D12" i="5"/>
  <c r="B12" i="5"/>
  <c r="E13" i="5" s="1"/>
  <c r="E34" i="5" s="1"/>
  <c r="O35" i="5" l="1"/>
  <c r="T35" i="5"/>
  <c r="J34" i="5"/>
  <c r="J35" i="5"/>
  <c r="AD35" i="5"/>
  <c r="Y34" i="5"/>
  <c r="E35" i="5"/>
  <c r="AI13" i="5"/>
  <c r="AI34" i="5" s="1"/>
  <c r="C37" i="5"/>
  <c r="W37" i="5"/>
  <c r="AD17" i="5"/>
  <c r="AD34" i="5" s="1"/>
  <c r="H37" i="5"/>
  <c r="Y17" i="5"/>
  <c r="C40" i="5" l="1"/>
  <c r="Y17" i="1"/>
  <c r="T17" i="1"/>
  <c r="O18" i="1"/>
  <c r="E34" i="1" l="1"/>
  <c r="O34" i="1"/>
  <c r="T34" i="1"/>
  <c r="Y34" i="1"/>
  <c r="AD34" i="1"/>
  <c r="AD35" i="1"/>
  <c r="Y35" i="1"/>
  <c r="T13" i="1"/>
  <c r="T35" i="1" s="1"/>
  <c r="O35" i="1"/>
  <c r="J35" i="1"/>
  <c r="E35" i="1"/>
  <c r="F33" i="4"/>
  <c r="F26" i="4"/>
  <c r="D12" i="1"/>
  <c r="C37" i="1" s="1"/>
  <c r="B17" i="4" l="1"/>
  <c r="D17" i="4"/>
  <c r="F17" i="4"/>
  <c r="N17" i="4"/>
  <c r="N10" i="4"/>
  <c r="F10" i="4"/>
  <c r="C34" i="4"/>
  <c r="R38" i="1"/>
  <c r="B34" i="4" l="1"/>
  <c r="O17" i="1"/>
  <c r="I12" i="1"/>
  <c r="J13" i="1" s="1"/>
  <c r="I13" i="1"/>
  <c r="J14" i="1"/>
  <c r="J19" i="1"/>
  <c r="T28" i="1"/>
  <c r="T29" i="1"/>
  <c r="AD21" i="1"/>
  <c r="Y22" i="1"/>
  <c r="S29" i="1"/>
  <c r="O26" i="1"/>
  <c r="O25" i="1"/>
  <c r="N26" i="1"/>
  <c r="N25" i="1"/>
  <c r="D17" i="1"/>
  <c r="AT31" i="3"/>
  <c r="AT32" i="3"/>
  <c r="AU33" i="3" s="1"/>
  <c r="AT33" i="3"/>
  <c r="AT34" i="3"/>
  <c r="AT35" i="3"/>
  <c r="AT36" i="3"/>
  <c r="AU37" i="3" s="1"/>
  <c r="AT37" i="3"/>
  <c r="AT38" i="3"/>
  <c r="AT39" i="3"/>
  <c r="AT40" i="3"/>
  <c r="AU41" i="3" s="1"/>
  <c r="AT41" i="3"/>
  <c r="AT42" i="3"/>
  <c r="AT43" i="3"/>
  <c r="AT44" i="3"/>
  <c r="AU45" i="3" s="1"/>
  <c r="AT45" i="3"/>
  <c r="AT46" i="3"/>
  <c r="AT47" i="3"/>
  <c r="AT48" i="3"/>
  <c r="AU35" i="3"/>
  <c r="AU38" i="3"/>
  <c r="AU39" i="3"/>
  <c r="AU43" i="3"/>
  <c r="AU46" i="3"/>
  <c r="AU47" i="3"/>
  <c r="AG27" i="3"/>
  <c r="AG28" i="3"/>
  <c r="AG29" i="3"/>
  <c r="AG30" i="3"/>
  <c r="AG31" i="3"/>
  <c r="AH32" i="3" s="1"/>
  <c r="AG32" i="3"/>
  <c r="AG33" i="3"/>
  <c r="AG34" i="3"/>
  <c r="AG35" i="3"/>
  <c r="AH36" i="3" s="1"/>
  <c r="AG36" i="3"/>
  <c r="AG37" i="3"/>
  <c r="AG38" i="3"/>
  <c r="AG39" i="3"/>
  <c r="AH40" i="3" s="1"/>
  <c r="AG40" i="3"/>
  <c r="AG41" i="3"/>
  <c r="AG42" i="3"/>
  <c r="AG43" i="3"/>
  <c r="AH44" i="3" s="1"/>
  <c r="AG44" i="3"/>
  <c r="AG45" i="3"/>
  <c r="AG46" i="3"/>
  <c r="AH29" i="3"/>
  <c r="AH30" i="3"/>
  <c r="AH34" i="3"/>
  <c r="AH37" i="3"/>
  <c r="AH38" i="3"/>
  <c r="AH42" i="3"/>
  <c r="AH45" i="3"/>
  <c r="AH46" i="3"/>
  <c r="AX8" i="3"/>
  <c r="AY9" i="3" s="1"/>
  <c r="AX9" i="3"/>
  <c r="AX10" i="3"/>
  <c r="AY11" i="3" s="1"/>
  <c r="AX11" i="3"/>
  <c r="AX12" i="3"/>
  <c r="AY13" i="3" s="1"/>
  <c r="AX13" i="3"/>
  <c r="AX14" i="3"/>
  <c r="AY15" i="3" s="1"/>
  <c r="AX15" i="3"/>
  <c r="AY16" i="3" s="1"/>
  <c r="AX16" i="3"/>
  <c r="AX17" i="3"/>
  <c r="AX18" i="3"/>
  <c r="AY19" i="3" s="1"/>
  <c r="AX19" i="3"/>
  <c r="AX20" i="3"/>
  <c r="AX21" i="3"/>
  <c r="AY21" i="3" s="1"/>
  <c r="AX22" i="3"/>
  <c r="AY23" i="3" s="1"/>
  <c r="AX23" i="3"/>
  <c r="AX24" i="3"/>
  <c r="AX25" i="3"/>
  <c r="AY25" i="3" s="1"/>
  <c r="AX26" i="3"/>
  <c r="AX27" i="3"/>
  <c r="AY28" i="3" s="1"/>
  <c r="AX28" i="3"/>
  <c r="AX29" i="3"/>
  <c r="AY29" i="3" s="1"/>
  <c r="AX30" i="3"/>
  <c r="AX7" i="3"/>
  <c r="AY8" i="3" s="1"/>
  <c r="AT8" i="3"/>
  <c r="AT9" i="3"/>
  <c r="AU10" i="3" s="1"/>
  <c r="AT10" i="3"/>
  <c r="AT11" i="3"/>
  <c r="AU12" i="3" s="1"/>
  <c r="AT12" i="3"/>
  <c r="AT13" i="3"/>
  <c r="AU13" i="3" s="1"/>
  <c r="AT14" i="3"/>
  <c r="AT15" i="3"/>
  <c r="AU16" i="3" s="1"/>
  <c r="AT16" i="3"/>
  <c r="AT17" i="3"/>
  <c r="AU18" i="3" s="1"/>
  <c r="AT18" i="3"/>
  <c r="AT19" i="3"/>
  <c r="AU20" i="3" s="1"/>
  <c r="AT20" i="3"/>
  <c r="AT21" i="3"/>
  <c r="AU21" i="3" s="1"/>
  <c r="AT22" i="3"/>
  <c r="AT23" i="3"/>
  <c r="AU24" i="3" s="1"/>
  <c r="AT24" i="3"/>
  <c r="AT25" i="3"/>
  <c r="AU26" i="3" s="1"/>
  <c r="AT26" i="3"/>
  <c r="AT27" i="3"/>
  <c r="AU28" i="3" s="1"/>
  <c r="AT28" i="3"/>
  <c r="AT29" i="3"/>
  <c r="AU30" i="3" s="1"/>
  <c r="AT30" i="3"/>
  <c r="AU31" i="3" s="1"/>
  <c r="AT7" i="3"/>
  <c r="AU8" i="3" s="1"/>
  <c r="AP8" i="3"/>
  <c r="AP9" i="3"/>
  <c r="AQ9" i="3" s="1"/>
  <c r="AP10" i="3"/>
  <c r="AP11" i="3"/>
  <c r="AQ12" i="3" s="1"/>
  <c r="AP12" i="3"/>
  <c r="AP13" i="3"/>
  <c r="AQ14" i="3" s="1"/>
  <c r="AP14" i="3"/>
  <c r="AP15" i="3"/>
  <c r="AQ16" i="3" s="1"/>
  <c r="AP16" i="3"/>
  <c r="AP17" i="3"/>
  <c r="AQ17" i="3" s="1"/>
  <c r="AP18" i="3"/>
  <c r="AP19" i="3"/>
  <c r="AQ20" i="3" s="1"/>
  <c r="AP20" i="3"/>
  <c r="AP21" i="3"/>
  <c r="AQ22" i="3" s="1"/>
  <c r="AP22" i="3"/>
  <c r="AP23" i="3"/>
  <c r="AQ24" i="3" s="1"/>
  <c r="AP24" i="3"/>
  <c r="AP25" i="3"/>
  <c r="AQ26" i="3" s="1"/>
  <c r="AP26" i="3"/>
  <c r="AP27" i="3"/>
  <c r="AP28" i="3"/>
  <c r="AQ29" i="3" s="1"/>
  <c r="AP29" i="3"/>
  <c r="AP30" i="3"/>
  <c r="AQ31" i="3" s="1"/>
  <c r="AP31" i="3"/>
  <c r="AP32" i="3"/>
  <c r="AQ33" i="3" s="1"/>
  <c r="AP33" i="3"/>
  <c r="AP34" i="3"/>
  <c r="AQ35" i="3" s="1"/>
  <c r="AP35" i="3"/>
  <c r="AP36" i="3"/>
  <c r="AQ37" i="3" s="1"/>
  <c r="AP37" i="3"/>
  <c r="AP38" i="3"/>
  <c r="AQ39" i="3" s="1"/>
  <c r="AP39" i="3"/>
  <c r="AP40" i="3"/>
  <c r="AQ41" i="3" s="1"/>
  <c r="AP41" i="3"/>
  <c r="AP42" i="3"/>
  <c r="AQ43" i="3" s="1"/>
  <c r="AP43" i="3"/>
  <c r="AP44" i="3"/>
  <c r="AQ45" i="3" s="1"/>
  <c r="AP45" i="3"/>
  <c r="AP46" i="3"/>
  <c r="AQ47" i="3" s="1"/>
  <c r="AP47" i="3"/>
  <c r="AP48" i="3"/>
  <c r="AQ49" i="3" s="1"/>
  <c r="AP49" i="3"/>
  <c r="AP50" i="3"/>
  <c r="AP7" i="3"/>
  <c r="AQ8" i="3" s="1"/>
  <c r="AK8" i="3"/>
  <c r="AL9" i="3" s="1"/>
  <c r="AK9" i="3"/>
  <c r="AK10" i="3"/>
  <c r="AL11" i="3" s="1"/>
  <c r="AK11" i="3"/>
  <c r="AK12" i="3"/>
  <c r="AL13" i="3" s="1"/>
  <c r="AK13" i="3"/>
  <c r="AK14" i="3"/>
  <c r="AL15" i="3" s="1"/>
  <c r="AK15" i="3"/>
  <c r="AK16" i="3"/>
  <c r="AK17" i="3"/>
  <c r="AK18" i="3"/>
  <c r="AL19" i="3" s="1"/>
  <c r="AK19" i="3"/>
  <c r="AK20" i="3"/>
  <c r="AK21" i="3"/>
  <c r="AK22" i="3"/>
  <c r="AL23" i="3" s="1"/>
  <c r="AK23" i="3"/>
  <c r="AK24" i="3"/>
  <c r="AK25" i="3"/>
  <c r="AK26" i="3"/>
  <c r="AK7" i="3"/>
  <c r="AL8" i="3" s="1"/>
  <c r="AG8" i="3"/>
  <c r="AG9" i="3"/>
  <c r="AG10" i="3"/>
  <c r="AH11" i="3" s="1"/>
  <c r="AG11" i="3"/>
  <c r="AG12" i="3"/>
  <c r="AG13" i="3"/>
  <c r="AG14" i="3"/>
  <c r="AH15" i="3" s="1"/>
  <c r="AG15" i="3"/>
  <c r="AG16" i="3"/>
  <c r="AG17" i="3"/>
  <c r="AG18" i="3"/>
  <c r="AH19" i="3" s="1"/>
  <c r="AG19" i="3"/>
  <c r="AG20" i="3"/>
  <c r="AG21" i="3"/>
  <c r="AH22" i="3" s="1"/>
  <c r="AG22" i="3"/>
  <c r="AG23" i="3"/>
  <c r="AH24" i="3" s="1"/>
  <c r="AG24" i="3"/>
  <c r="AG25" i="3"/>
  <c r="AH26" i="3" s="1"/>
  <c r="AG26" i="3"/>
  <c r="AG7" i="3"/>
  <c r="AH8" i="3" s="1"/>
  <c r="AC8" i="3"/>
  <c r="AC9" i="3"/>
  <c r="AD10" i="3" s="1"/>
  <c r="AC10" i="3"/>
  <c r="AC11" i="3"/>
  <c r="AD12" i="3" s="1"/>
  <c r="AC12" i="3"/>
  <c r="AC13" i="3"/>
  <c r="AD14" i="3" s="1"/>
  <c r="AC14" i="3"/>
  <c r="AC15" i="3"/>
  <c r="AD16" i="3" s="1"/>
  <c r="AC16" i="3"/>
  <c r="AC17" i="3"/>
  <c r="AD18" i="3" s="1"/>
  <c r="AC18" i="3"/>
  <c r="AC19" i="3"/>
  <c r="AD20" i="3" s="1"/>
  <c r="AC20" i="3"/>
  <c r="AC21" i="3"/>
  <c r="AD22" i="3" s="1"/>
  <c r="AC22" i="3"/>
  <c r="AC23" i="3"/>
  <c r="AD24" i="3" s="1"/>
  <c r="AC24" i="3"/>
  <c r="AC25" i="3"/>
  <c r="AD25" i="3" s="1"/>
  <c r="AC26" i="3"/>
  <c r="AC27" i="3"/>
  <c r="AD28" i="3" s="1"/>
  <c r="AC28" i="3"/>
  <c r="AC29" i="3"/>
  <c r="AD30" i="3" s="1"/>
  <c r="AC30" i="3"/>
  <c r="AC31" i="3"/>
  <c r="AD32" i="3" s="1"/>
  <c r="AC32" i="3"/>
  <c r="AC33" i="3"/>
  <c r="AD34" i="3" s="1"/>
  <c r="AC34" i="3"/>
  <c r="AC35" i="3"/>
  <c r="AD36" i="3" s="1"/>
  <c r="AC36" i="3"/>
  <c r="AC37" i="3"/>
  <c r="AD38" i="3" s="1"/>
  <c r="AC38" i="3"/>
  <c r="AC39" i="3"/>
  <c r="AD40" i="3" s="1"/>
  <c r="AC40" i="3"/>
  <c r="AC41" i="3"/>
  <c r="AD42" i="3" s="1"/>
  <c r="AC42" i="3"/>
  <c r="AC43" i="3"/>
  <c r="AD44" i="3" s="1"/>
  <c r="AC44" i="3"/>
  <c r="AC45" i="3"/>
  <c r="AD46" i="3" s="1"/>
  <c r="AC46" i="3"/>
  <c r="AC47" i="3"/>
  <c r="AD48" i="3" s="1"/>
  <c r="AC48" i="3"/>
  <c r="AC49" i="3"/>
  <c r="AC7" i="3"/>
  <c r="AD8" i="3" s="1"/>
  <c r="X8" i="3"/>
  <c r="Y9" i="3" s="1"/>
  <c r="X9" i="3"/>
  <c r="X10" i="3"/>
  <c r="Y11" i="3" s="1"/>
  <c r="X11" i="3"/>
  <c r="X12" i="3"/>
  <c r="X13" i="3"/>
  <c r="X14" i="3"/>
  <c r="Y15" i="3" s="1"/>
  <c r="X15" i="3"/>
  <c r="X16" i="3"/>
  <c r="Y17" i="3" s="1"/>
  <c r="X17" i="3"/>
  <c r="X18" i="3"/>
  <c r="Y19" i="3" s="1"/>
  <c r="X19" i="3"/>
  <c r="X20" i="3"/>
  <c r="Y21" i="3" s="1"/>
  <c r="X21" i="3"/>
  <c r="X22" i="3"/>
  <c r="Y23" i="3" s="1"/>
  <c r="X23" i="3"/>
  <c r="X7" i="3"/>
  <c r="Y8" i="3" s="1"/>
  <c r="T8" i="3"/>
  <c r="T9" i="3"/>
  <c r="U9" i="3" s="1"/>
  <c r="T10" i="3"/>
  <c r="T11" i="3"/>
  <c r="U12" i="3" s="1"/>
  <c r="T12" i="3"/>
  <c r="T13" i="3"/>
  <c r="U13" i="3" s="1"/>
  <c r="T14" i="3"/>
  <c r="T15" i="3"/>
  <c r="U16" i="3" s="1"/>
  <c r="T16" i="3"/>
  <c r="T17" i="3"/>
  <c r="U17" i="3" s="1"/>
  <c r="T18" i="3"/>
  <c r="T19" i="3"/>
  <c r="U20" i="3" s="1"/>
  <c r="T20" i="3"/>
  <c r="T21" i="3"/>
  <c r="U21" i="3" s="1"/>
  <c r="T22" i="3"/>
  <c r="T23" i="3"/>
  <c r="U24" i="3" s="1"/>
  <c r="T24" i="3"/>
  <c r="T25" i="3"/>
  <c r="U26" i="3" s="1"/>
  <c r="T26" i="3"/>
  <c r="T27" i="3"/>
  <c r="U28" i="3" s="1"/>
  <c r="T28" i="3"/>
  <c r="T29" i="3"/>
  <c r="U30" i="3" s="1"/>
  <c r="T30" i="3"/>
  <c r="T31" i="3"/>
  <c r="U32" i="3" s="1"/>
  <c r="T32" i="3"/>
  <c r="T33" i="3"/>
  <c r="U34" i="3" s="1"/>
  <c r="T34" i="3"/>
  <c r="T35" i="3"/>
  <c r="U36" i="3" s="1"/>
  <c r="T36" i="3"/>
  <c r="T37" i="3"/>
  <c r="U38" i="3" s="1"/>
  <c r="T38" i="3"/>
  <c r="T39" i="3"/>
  <c r="U40" i="3" s="1"/>
  <c r="T40" i="3"/>
  <c r="T41" i="3"/>
  <c r="U41" i="3" s="1"/>
  <c r="T7" i="3"/>
  <c r="U8" i="3" s="1"/>
  <c r="P8" i="3"/>
  <c r="Q9" i="3" s="1"/>
  <c r="P9" i="3"/>
  <c r="P10" i="3"/>
  <c r="Q11" i="3" s="1"/>
  <c r="P11" i="3"/>
  <c r="P12" i="3"/>
  <c r="Q13" i="3" s="1"/>
  <c r="P13" i="3"/>
  <c r="P14" i="3"/>
  <c r="Q15" i="3" s="1"/>
  <c r="P15" i="3"/>
  <c r="P16" i="3"/>
  <c r="Q17" i="3" s="1"/>
  <c r="P17" i="3"/>
  <c r="P18" i="3"/>
  <c r="Q19" i="3" s="1"/>
  <c r="P19" i="3"/>
  <c r="P20" i="3"/>
  <c r="Q21" i="3" s="1"/>
  <c r="P21" i="3"/>
  <c r="P22" i="3"/>
  <c r="Q23" i="3" s="1"/>
  <c r="P23" i="3"/>
  <c r="P24" i="3"/>
  <c r="P25" i="3"/>
  <c r="P26" i="3"/>
  <c r="Q26" i="3" s="1"/>
  <c r="P27" i="3"/>
  <c r="P28" i="3"/>
  <c r="Q29" i="3" s="1"/>
  <c r="P29" i="3"/>
  <c r="P30" i="3"/>
  <c r="Q30" i="3" s="1"/>
  <c r="P31" i="3"/>
  <c r="P32" i="3"/>
  <c r="Q33" i="3" s="1"/>
  <c r="P33" i="3"/>
  <c r="P34" i="3"/>
  <c r="Q34" i="3" s="1"/>
  <c r="P35" i="3"/>
  <c r="P36" i="3"/>
  <c r="Q37" i="3" s="1"/>
  <c r="P37" i="3"/>
  <c r="P38" i="3"/>
  <c r="Q38" i="3" s="1"/>
  <c r="P39" i="3"/>
  <c r="P40" i="3"/>
  <c r="Q41" i="3" s="1"/>
  <c r="P41" i="3"/>
  <c r="P42" i="3"/>
  <c r="Q42" i="3" s="1"/>
  <c r="P43" i="3"/>
  <c r="P44" i="3"/>
  <c r="Q45" i="3" s="1"/>
  <c r="P45" i="3"/>
  <c r="P46" i="3"/>
  <c r="Q46" i="3" s="1"/>
  <c r="P47" i="3"/>
  <c r="P7" i="3"/>
  <c r="Q8" i="3" s="1"/>
  <c r="K8" i="3"/>
  <c r="K9" i="3"/>
  <c r="L10" i="3" s="1"/>
  <c r="K10" i="3"/>
  <c r="K11" i="3"/>
  <c r="L12" i="3" s="1"/>
  <c r="K12" i="3"/>
  <c r="K13" i="3"/>
  <c r="L14" i="3" s="1"/>
  <c r="K14" i="3"/>
  <c r="K15" i="3"/>
  <c r="L16" i="3" s="1"/>
  <c r="K16" i="3"/>
  <c r="K17" i="3"/>
  <c r="L18" i="3" s="1"/>
  <c r="K18" i="3"/>
  <c r="K19" i="3"/>
  <c r="L20" i="3" s="1"/>
  <c r="K20" i="3"/>
  <c r="K21" i="3"/>
  <c r="L22" i="3" s="1"/>
  <c r="K22" i="3"/>
  <c r="K23" i="3"/>
  <c r="K7" i="3"/>
  <c r="L8" i="3" s="1"/>
  <c r="G8" i="3"/>
  <c r="H9" i="3" s="1"/>
  <c r="G9" i="3"/>
  <c r="G10" i="3"/>
  <c r="H11" i="3" s="1"/>
  <c r="G11" i="3"/>
  <c r="G12" i="3"/>
  <c r="H13" i="3" s="1"/>
  <c r="G13" i="3"/>
  <c r="G14" i="3"/>
  <c r="H15" i="3" s="1"/>
  <c r="G15" i="3"/>
  <c r="G16" i="3"/>
  <c r="H17" i="3" s="1"/>
  <c r="G17" i="3"/>
  <c r="G18" i="3"/>
  <c r="H19" i="3" s="1"/>
  <c r="G19" i="3"/>
  <c r="G20" i="3"/>
  <c r="H21" i="3" s="1"/>
  <c r="G21" i="3"/>
  <c r="G22" i="3"/>
  <c r="H23" i="3" s="1"/>
  <c r="G23" i="3"/>
  <c r="G24" i="3"/>
  <c r="H25" i="3" s="1"/>
  <c r="G25" i="3"/>
  <c r="G26" i="3"/>
  <c r="G7" i="3"/>
  <c r="C8" i="3"/>
  <c r="D9" i="3" s="1"/>
  <c r="C9" i="3"/>
  <c r="C10" i="3"/>
  <c r="D11" i="3" s="1"/>
  <c r="C11" i="3"/>
  <c r="C12" i="3"/>
  <c r="D13" i="3" s="1"/>
  <c r="C13" i="3"/>
  <c r="C14" i="3"/>
  <c r="D15" i="3" s="1"/>
  <c r="C15" i="3"/>
  <c r="C16" i="3"/>
  <c r="D17" i="3" s="1"/>
  <c r="C17" i="3"/>
  <c r="C18" i="3"/>
  <c r="D19" i="3" s="1"/>
  <c r="C19" i="3"/>
  <c r="C20" i="3"/>
  <c r="D21" i="3" s="1"/>
  <c r="C21" i="3"/>
  <c r="C22" i="3"/>
  <c r="D23" i="3" s="1"/>
  <c r="C23" i="3"/>
  <c r="C24" i="3"/>
  <c r="D25" i="3" s="1"/>
  <c r="C25" i="3"/>
  <c r="C26" i="3"/>
  <c r="C7" i="3"/>
  <c r="AH20" i="3" l="1"/>
  <c r="AH18" i="3"/>
  <c r="AH16" i="3"/>
  <c r="AH14" i="3"/>
  <c r="AH12" i="3"/>
  <c r="AH10" i="3"/>
  <c r="AL26" i="3"/>
  <c r="AL24" i="3"/>
  <c r="AL21" i="3"/>
  <c r="AL20" i="3"/>
  <c r="AL18" i="3"/>
  <c r="AL14" i="3"/>
  <c r="AL12" i="3"/>
  <c r="AL10" i="3"/>
  <c r="AQ50" i="3"/>
  <c r="AQ48" i="3"/>
  <c r="AQ46" i="3"/>
  <c r="AQ44" i="3"/>
  <c r="AQ42" i="3"/>
  <c r="AQ40" i="3"/>
  <c r="AQ38" i="3"/>
  <c r="AQ36" i="3"/>
  <c r="AQ34" i="3"/>
  <c r="AQ32" i="3"/>
  <c r="AQ30" i="3"/>
  <c r="AQ28" i="3"/>
  <c r="D8" i="3"/>
  <c r="D26" i="3"/>
  <c r="D22" i="3"/>
  <c r="D18" i="3"/>
  <c r="D14" i="3"/>
  <c r="D10" i="3"/>
  <c r="H8" i="3"/>
  <c r="H26" i="3"/>
  <c r="H24" i="3"/>
  <c r="H22" i="3"/>
  <c r="H20" i="3"/>
  <c r="H18" i="3"/>
  <c r="H16" i="3"/>
  <c r="H14" i="3"/>
  <c r="H12" i="3"/>
  <c r="H10" i="3"/>
  <c r="L23" i="3"/>
  <c r="L21" i="3"/>
  <c r="L19" i="3"/>
  <c r="L17" i="3"/>
  <c r="L15" i="3"/>
  <c r="L11" i="3"/>
  <c r="L9" i="3"/>
  <c r="Q44" i="3"/>
  <c r="Q40" i="3"/>
  <c r="Q36" i="3"/>
  <c r="Q32" i="3"/>
  <c r="Q28" i="3"/>
  <c r="Q24" i="3"/>
  <c r="Q22" i="3"/>
  <c r="Q20" i="3"/>
  <c r="Q18" i="3"/>
  <c r="Q16" i="3"/>
  <c r="Q14" i="3"/>
  <c r="Q12" i="3"/>
  <c r="Q10" i="3"/>
  <c r="U39" i="3"/>
  <c r="U35" i="3"/>
  <c r="U31" i="3"/>
  <c r="U27" i="3"/>
  <c r="U19" i="3"/>
  <c r="U15" i="3"/>
  <c r="U11" i="3"/>
  <c r="Y22" i="3"/>
  <c r="Y20" i="3"/>
  <c r="Y18" i="3"/>
  <c r="Y16" i="3"/>
  <c r="Y14" i="3"/>
  <c r="Y12" i="3"/>
  <c r="Y10" i="3"/>
  <c r="AD49" i="3"/>
  <c r="AD47" i="3"/>
  <c r="AD45" i="3"/>
  <c r="AD43" i="3"/>
  <c r="AD41" i="3"/>
  <c r="AD39" i="3"/>
  <c r="AD37" i="3"/>
  <c r="AD35" i="3"/>
  <c r="AD33" i="3"/>
  <c r="AD31" i="3"/>
  <c r="AD29" i="3"/>
  <c r="AD27" i="3"/>
  <c r="AD23" i="3"/>
  <c r="AD19" i="3"/>
  <c r="AD15" i="3"/>
  <c r="AD11" i="3"/>
  <c r="AH25" i="3"/>
  <c r="AQ27" i="3"/>
  <c r="AY24" i="3"/>
  <c r="AY20" i="3"/>
  <c r="AY14" i="3"/>
  <c r="AY12" i="3"/>
  <c r="AY10" i="3"/>
  <c r="AH41" i="3"/>
  <c r="AH33" i="3"/>
  <c r="AQ23" i="3"/>
  <c r="AQ19" i="3"/>
  <c r="AQ15" i="3"/>
  <c r="AQ11" i="3"/>
  <c r="AU27" i="3"/>
  <c r="AU23" i="3"/>
  <c r="AU19" i="3"/>
  <c r="AU15" i="3"/>
  <c r="AU11" i="3"/>
  <c r="AY27" i="3"/>
  <c r="AH28" i="3"/>
  <c r="AU42" i="3"/>
  <c r="AU34" i="3"/>
  <c r="AQ53" i="3"/>
  <c r="I13" i="4" s="1"/>
  <c r="E30" i="4" s="1"/>
  <c r="AY52" i="3"/>
  <c r="I8" i="4" s="1"/>
  <c r="E25" i="4" s="1"/>
  <c r="H53" i="3"/>
  <c r="C14" i="4" s="1"/>
  <c r="B31" i="4" s="1"/>
  <c r="D24" i="3"/>
  <c r="D20" i="3"/>
  <c r="D16" i="3"/>
  <c r="D12" i="3"/>
  <c r="AL25" i="3"/>
  <c r="AL17" i="3"/>
  <c r="AQ18" i="3"/>
  <c r="AQ10" i="3"/>
  <c r="AU17" i="3"/>
  <c r="AU9" i="3"/>
  <c r="AY30" i="3"/>
  <c r="AY26" i="3"/>
  <c r="AY22" i="3"/>
  <c r="Q47" i="3"/>
  <c r="Q43" i="3"/>
  <c r="Q39" i="3"/>
  <c r="Q35" i="3"/>
  <c r="Q31" i="3"/>
  <c r="Q27" i="3"/>
  <c r="U22" i="3"/>
  <c r="U18" i="3"/>
  <c r="U14" i="3"/>
  <c r="U52" i="3" s="1"/>
  <c r="E7" i="4" s="1"/>
  <c r="C24" i="4" s="1"/>
  <c r="U10" i="3"/>
  <c r="AL22" i="3"/>
  <c r="AU22" i="3"/>
  <c r="AU14" i="3"/>
  <c r="U37" i="3"/>
  <c r="U33" i="3"/>
  <c r="U29" i="3"/>
  <c r="U25" i="3"/>
  <c r="AD21" i="3"/>
  <c r="AD17" i="3"/>
  <c r="AD13" i="3"/>
  <c r="AD9" i="3"/>
  <c r="AD52" i="3" s="1"/>
  <c r="G6" i="4" s="1"/>
  <c r="D23" i="4" s="1"/>
  <c r="AH21" i="3"/>
  <c r="AH17" i="3"/>
  <c r="AH13" i="3"/>
  <c r="AH9" i="3"/>
  <c r="AQ21" i="3"/>
  <c r="AQ13" i="3"/>
  <c r="AU29" i="3"/>
  <c r="AU48" i="3"/>
  <c r="AU44" i="3"/>
  <c r="AU40" i="3"/>
  <c r="AU36" i="3"/>
  <c r="AU32" i="3"/>
  <c r="AD53" i="3"/>
  <c r="G13" i="4" s="1"/>
  <c r="D30" i="4" s="1"/>
  <c r="AH52" i="3"/>
  <c r="G7" i="4" s="1"/>
  <c r="D24" i="4" s="1"/>
  <c r="AL52" i="3"/>
  <c r="G8" i="4" s="1"/>
  <c r="AH43" i="3"/>
  <c r="AH39" i="3"/>
  <c r="AH35" i="3"/>
  <c r="AH31" i="3"/>
  <c r="AH27" i="3"/>
  <c r="Q53" i="3"/>
  <c r="E13" i="4" s="1"/>
  <c r="C30" i="4" s="1"/>
  <c r="Y53" i="3"/>
  <c r="E15" i="4" s="1"/>
  <c r="C32" i="4" s="1"/>
  <c r="Y52" i="3"/>
  <c r="E8" i="4" s="1"/>
  <c r="C25" i="4" s="1"/>
  <c r="Q52" i="3"/>
  <c r="E6" i="4" s="1"/>
  <c r="C23" i="4" s="1"/>
  <c r="L53" i="3"/>
  <c r="C15" i="4" s="1"/>
  <c r="B32" i="4" s="1"/>
  <c r="L52" i="3"/>
  <c r="C8" i="4" s="1"/>
  <c r="B25" i="4" s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26" i="1"/>
  <c r="AG38" i="1" s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B38" i="1"/>
  <c r="X23" i="1"/>
  <c r="X22" i="1"/>
  <c r="W38" i="1" s="1"/>
  <c r="X21" i="1"/>
  <c r="X20" i="1"/>
  <c r="X19" i="1"/>
  <c r="X18" i="1"/>
  <c r="X17" i="1"/>
  <c r="X16" i="1"/>
  <c r="X15" i="1"/>
  <c r="X14" i="1"/>
  <c r="X13" i="1"/>
  <c r="X12" i="1"/>
  <c r="S27" i="1"/>
  <c r="S26" i="1"/>
  <c r="S25" i="1"/>
  <c r="S24" i="1"/>
  <c r="S23" i="1"/>
  <c r="S22" i="1"/>
  <c r="S21" i="1"/>
  <c r="S20" i="1"/>
  <c r="S19" i="1"/>
  <c r="R37" i="1" s="1"/>
  <c r="S18" i="1"/>
  <c r="S17" i="1"/>
  <c r="S16" i="1"/>
  <c r="S15" i="1"/>
  <c r="S14" i="1"/>
  <c r="S13" i="1"/>
  <c r="S12" i="1"/>
  <c r="S28" i="1"/>
  <c r="N23" i="1"/>
  <c r="N22" i="1"/>
  <c r="N21" i="1"/>
  <c r="N20" i="1"/>
  <c r="N19" i="1"/>
  <c r="N18" i="1"/>
  <c r="N17" i="1"/>
  <c r="N16" i="1"/>
  <c r="N15" i="1"/>
  <c r="N14" i="1"/>
  <c r="N13" i="1"/>
  <c r="N12" i="1"/>
  <c r="N24" i="1"/>
  <c r="I20" i="1"/>
  <c r="I19" i="1"/>
  <c r="I18" i="1"/>
  <c r="I17" i="1"/>
  <c r="I16" i="1"/>
  <c r="I15" i="1"/>
  <c r="I14" i="1"/>
  <c r="D19" i="1"/>
  <c r="D18" i="1"/>
  <c r="D16" i="1"/>
  <c r="D15" i="1"/>
  <c r="D14" i="1"/>
  <c r="AF12" i="1"/>
  <c r="AG37" i="1" s="1"/>
  <c r="AF13" i="1"/>
  <c r="AF14" i="1"/>
  <c r="AF15" i="1"/>
  <c r="AF16" i="1"/>
  <c r="AB37" i="1"/>
  <c r="W37" i="1"/>
  <c r="Y21" i="1"/>
  <c r="M37" i="1"/>
  <c r="D13" i="1"/>
  <c r="H38" i="1" l="1"/>
  <c r="J34" i="1"/>
  <c r="D10" i="4" s="1"/>
  <c r="D25" i="4"/>
  <c r="H25" i="4" s="1"/>
  <c r="M38" i="1"/>
  <c r="H37" i="1"/>
  <c r="C40" i="1"/>
  <c r="J16" i="1"/>
  <c r="O14" i="1"/>
  <c r="AU53" i="3"/>
  <c r="I14" i="4" s="1"/>
  <c r="E31" i="4" s="1"/>
  <c r="U53" i="3"/>
  <c r="E14" i="4" s="1"/>
  <c r="C31" i="4" s="1"/>
  <c r="AY53" i="3"/>
  <c r="I15" i="4" s="1"/>
  <c r="E32" i="4" s="1"/>
  <c r="AU52" i="3"/>
  <c r="I7" i="4" s="1"/>
  <c r="E24" i="4" s="1"/>
  <c r="D53" i="3"/>
  <c r="C13" i="4" s="1"/>
  <c r="B30" i="4" s="1"/>
  <c r="G30" i="4" s="1"/>
  <c r="C38" i="1"/>
  <c r="C41" i="1" s="1"/>
  <c r="H24" i="4"/>
  <c r="AQ52" i="3"/>
  <c r="I6" i="4" s="1"/>
  <c r="E23" i="4" s="1"/>
  <c r="H23" i="4" s="1"/>
  <c r="B36" i="4" s="1"/>
  <c r="AL53" i="3"/>
  <c r="G15" i="4" s="1"/>
  <c r="D32" i="4" s="1"/>
  <c r="G32" i="4" s="1"/>
  <c r="AH53" i="3"/>
  <c r="G14" i="4" s="1"/>
  <c r="D31" i="4" s="1"/>
  <c r="G31" i="4" s="1"/>
  <c r="Y14" i="1"/>
  <c r="AD14" i="1"/>
  <c r="O15" i="1"/>
  <c r="T18" i="1"/>
  <c r="T14" i="1"/>
  <c r="E18" i="1"/>
  <c r="O22" i="1"/>
  <c r="T25" i="1"/>
  <c r="AD24" i="1"/>
  <c r="J18" i="1"/>
  <c r="E14" i="1"/>
  <c r="Y15" i="1"/>
  <c r="AD15" i="1"/>
  <c r="Y20" i="1"/>
  <c r="E13" i="1"/>
  <c r="B10" i="4" s="1"/>
  <c r="B27" i="4" s="1"/>
  <c r="J15" i="1"/>
  <c r="O13" i="1"/>
  <c r="T16" i="1"/>
  <c r="Y13" i="1"/>
  <c r="AD17" i="1"/>
  <c r="AD13" i="1"/>
  <c r="E15" i="1"/>
  <c r="E19" i="1"/>
  <c r="O23" i="1"/>
  <c r="T22" i="1"/>
  <c r="T26" i="1"/>
  <c r="AD25" i="1"/>
  <c r="AI16" i="1"/>
  <c r="AI20" i="1"/>
  <c r="AI24" i="1"/>
  <c r="J17" i="1"/>
  <c r="J17" i="4"/>
  <c r="T24" i="1"/>
  <c r="Y23" i="1"/>
  <c r="AD23" i="1"/>
  <c r="O16" i="1"/>
  <c r="T15" i="1"/>
  <c r="Y16" i="1"/>
  <c r="AD20" i="1"/>
  <c r="AD16" i="1"/>
  <c r="AI13" i="1"/>
  <c r="O24" i="1"/>
  <c r="T23" i="1"/>
  <c r="T27" i="1"/>
  <c r="AD22" i="1"/>
  <c r="AI25" i="1"/>
  <c r="AI15" i="1"/>
  <c r="AI23" i="1"/>
  <c r="AI14" i="1"/>
  <c r="AI22" i="1"/>
  <c r="AI26" i="1"/>
  <c r="AI19" i="1"/>
  <c r="AI17" i="1"/>
  <c r="AI21" i="1"/>
  <c r="H17" i="4" l="1"/>
  <c r="D34" i="4" s="1"/>
  <c r="J10" i="4"/>
  <c r="L10" i="4"/>
  <c r="L17" i="4"/>
  <c r="F34" i="4" s="1"/>
  <c r="B38" i="4"/>
  <c r="B44" i="4"/>
  <c r="AI35" i="1"/>
  <c r="AI34" i="1"/>
  <c r="H10" i="4"/>
  <c r="D27" i="4" s="1"/>
  <c r="B37" i="4"/>
  <c r="B43" i="4" s="1"/>
  <c r="E27" i="4" l="1"/>
  <c r="H27" i="4" s="1"/>
  <c r="E34" i="4"/>
  <c r="G34" i="4" s="1"/>
  <c r="F27" i="4"/>
  <c r="E26" i="4"/>
  <c r="D33" i="4"/>
  <c r="D26" i="4"/>
  <c r="C33" i="4"/>
  <c r="B26" i="4"/>
  <c r="B33" i="4"/>
  <c r="E33" i="4"/>
  <c r="C26" i="4"/>
  <c r="C44" i="4"/>
  <c r="B40" i="4" l="1"/>
  <c r="H26" i="4"/>
  <c r="G33" i="4"/>
  <c r="D46" i="4" l="1"/>
  <c r="C46" i="4"/>
  <c r="E46" i="4"/>
  <c r="B46" i="4"/>
  <c r="B39" i="4"/>
  <c r="C45" i="4" s="1"/>
  <c r="B45" i="4" l="1"/>
  <c r="D45" i="4"/>
</calcChain>
</file>

<file path=xl/sharedStrings.xml><?xml version="1.0" encoding="utf-8"?>
<sst xmlns="http://schemas.openxmlformats.org/spreadsheetml/2006/main" count="437" uniqueCount="59">
  <si>
    <t>Groin near Sirius Beach</t>
  </si>
  <si>
    <t>Min. Value measuring pole</t>
  </si>
  <si>
    <t>m</t>
  </si>
  <si>
    <t>y</t>
  </si>
  <si>
    <t>z</t>
  </si>
  <si>
    <t>x = 0 m</t>
  </si>
  <si>
    <t>[m]</t>
  </si>
  <si>
    <t>[m] measurement</t>
  </si>
  <si>
    <t>[m M.S.L.]</t>
  </si>
  <si>
    <t>x = 10 m</t>
  </si>
  <si>
    <t>x = 20 m</t>
  </si>
  <si>
    <t>x = 30 m</t>
  </si>
  <si>
    <t>x = 40 m</t>
  </si>
  <si>
    <t>x = 50 m</t>
  </si>
  <si>
    <t>x = 60 m</t>
  </si>
  <si>
    <t>Theodolite</t>
  </si>
  <si>
    <t>m +M.S.L.</t>
  </si>
  <si>
    <t>Data 2002-2003-2004</t>
  </si>
  <si>
    <t>x = 5</t>
  </si>
  <si>
    <t>[m t.o.v. ref. point]</t>
  </si>
  <si>
    <t>x = 15</t>
  </si>
  <si>
    <t>x = 25</t>
  </si>
  <si>
    <t>x = 35</t>
  </si>
  <si>
    <t>x = 45</t>
  </si>
  <si>
    <t>[m t.o.v. M.S.L.]</t>
  </si>
  <si>
    <t>x = 55</t>
  </si>
  <si>
    <t>O =</t>
  </si>
  <si>
    <t>m2</t>
  </si>
  <si>
    <t>North side (negative values)</t>
  </si>
  <si>
    <t>South side (positive values)</t>
  </si>
  <si>
    <t>North side of the groin</t>
  </si>
  <si>
    <t>x = 0</t>
  </si>
  <si>
    <t>x = 10</t>
  </si>
  <si>
    <t>x = 20</t>
  </si>
  <si>
    <t>x = 30</t>
  </si>
  <si>
    <t>x = 40</t>
  </si>
  <si>
    <t>x = 50</t>
  </si>
  <si>
    <t>x = 60</t>
  </si>
  <si>
    <t>South side of the groin</t>
  </si>
  <si>
    <t>0 - 10 m</t>
  </si>
  <si>
    <t>10 - 20 m</t>
  </si>
  <si>
    <t>20 - 30 m</t>
  </si>
  <si>
    <t>30 - 40 m</t>
  </si>
  <si>
    <t>Volume groin [m3]</t>
  </si>
  <si>
    <t>Surface cross-sections [m2]</t>
  </si>
  <si>
    <t>[m3]</t>
  </si>
  <si>
    <t>0 - 40 m</t>
  </si>
  <si>
    <t>Totaal (North side 10 - 40 m + South side 0 - 40 m)</t>
  </si>
  <si>
    <t>x</t>
  </si>
  <si>
    <t>Talud north side</t>
  </si>
  <si>
    <t>Talud south side</t>
  </si>
  <si>
    <t>1:</t>
  </si>
  <si>
    <t>Gem. Talud north side</t>
  </si>
  <si>
    <t>Gem. Talud south side</t>
  </si>
  <si>
    <t>Measurements 2012</t>
  </si>
  <si>
    <t>40-50 m</t>
  </si>
  <si>
    <t>Measurements 2011</t>
  </si>
  <si>
    <t>North side (positive values)</t>
  </si>
  <si>
    <t>South side (negative values)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</si>
</sst>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0" applyNumberFormat="1"/>
    <xf numFmtId="9" fontId="0" fillId="0" borderId="0" xfId="1" applyFont="1" applyAlignment="1">
      <alignment horizontal="center"/>
    </xf>
    <xf numFmtId="2" fontId="0" fillId="0" borderId="0" xfId="0" quotePrefix="1" applyNumberFormat="1" applyAlignment="1">
      <alignment horizontal="right"/>
    </xf>
    <xf numFmtId="164" fontId="0" fillId="0" borderId="0" xfId="0" applyNumberFormat="1" applyAlignmen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/>
    <xf numFmtId="0" fontId="0" fillId="0" borderId="0" xfId="0" applyAlignment="1">
      <alignment horizontal="center"/>
    </xf>
    <xf numFmtId="164" fontId="0" fillId="2" borderId="0" xfId="0" applyNumberFormat="1" applyFill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2012'!$B$12:$B$21</c:f>
              <c:numCache>
                <c:formatCode>0.00</c:formatCode>
                <c:ptCount val="10"/>
                <c:pt idx="0">
                  <c:v>11.5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1.5</c:v>
                </c:pt>
                <c:pt idx="5">
                  <c:v>0</c:v>
                </c:pt>
                <c:pt idx="6">
                  <c:v>-2.5</c:v>
                </c:pt>
                <c:pt idx="7">
                  <c:v>-3</c:v>
                </c:pt>
              </c:numCache>
            </c:numRef>
          </c:xVal>
          <c:yVal>
            <c:numRef>
              <c:f>'Data 2012'!$D$12:$D$21</c:f>
              <c:numCache>
                <c:formatCode>0.00</c:formatCode>
                <c:ptCount val="10"/>
                <c:pt idx="0">
                  <c:v>1.0000000000000231E-2</c:v>
                </c:pt>
                <c:pt idx="1">
                  <c:v>0.83000000000000018</c:v>
                </c:pt>
                <c:pt idx="2">
                  <c:v>1.81</c:v>
                </c:pt>
                <c:pt idx="3">
                  <c:v>1.83</c:v>
                </c:pt>
                <c:pt idx="4">
                  <c:v>1.58</c:v>
                </c:pt>
                <c:pt idx="5">
                  <c:v>1.58</c:v>
                </c:pt>
                <c:pt idx="6">
                  <c:v>1.61</c:v>
                </c:pt>
                <c:pt idx="7">
                  <c:v>0.6100000000000001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2011'!$B$12:$B$21</c:f>
              <c:numCache>
                <c:formatCode>0.00</c:formatCode>
                <c:ptCount val="10"/>
                <c:pt idx="0">
                  <c:v>11.8</c:v>
                </c:pt>
                <c:pt idx="1">
                  <c:v>10</c:v>
                </c:pt>
                <c:pt idx="2">
                  <c:v>8.3000000000000007</c:v>
                </c:pt>
                <c:pt idx="3">
                  <c:v>7.8</c:v>
                </c:pt>
                <c:pt idx="4">
                  <c:v>1.5</c:v>
                </c:pt>
                <c:pt idx="5">
                  <c:v>0</c:v>
                </c:pt>
                <c:pt idx="6">
                  <c:v>-5.2</c:v>
                </c:pt>
                <c:pt idx="7">
                  <c:v>-6.1</c:v>
                </c:pt>
                <c:pt idx="8">
                  <c:v>-8.1</c:v>
                </c:pt>
                <c:pt idx="9">
                  <c:v>-9.1</c:v>
                </c:pt>
              </c:numCache>
            </c:numRef>
          </c:xVal>
          <c:yVal>
            <c:numRef>
              <c:f>'Data 2011'!$D$12:$D$21</c:f>
              <c:numCache>
                <c:formatCode>0.00</c:formatCode>
                <c:ptCount val="10"/>
                <c:pt idx="0">
                  <c:v>0.65000000000000013</c:v>
                </c:pt>
                <c:pt idx="1">
                  <c:v>0.18000000000000016</c:v>
                </c:pt>
                <c:pt idx="2">
                  <c:v>0.75500000000000012</c:v>
                </c:pt>
                <c:pt idx="3">
                  <c:v>1.4600000000000002</c:v>
                </c:pt>
                <c:pt idx="4">
                  <c:v>1.9600000000000002</c:v>
                </c:pt>
                <c:pt idx="5">
                  <c:v>1.6450000000000002</c:v>
                </c:pt>
                <c:pt idx="6">
                  <c:v>0.52000000000000024</c:v>
                </c:pt>
                <c:pt idx="7">
                  <c:v>0.70000000000000018</c:v>
                </c:pt>
                <c:pt idx="8">
                  <c:v>0.69000000000000017</c:v>
                </c:pt>
                <c:pt idx="9">
                  <c:v>0.52000000000000024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15552"/>
        <c:axId val="126617088"/>
      </c:scatterChart>
      <c:valAx>
        <c:axId val="1266155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6617088"/>
        <c:crosses val="autoZero"/>
        <c:crossBetween val="midCat"/>
      </c:valAx>
      <c:valAx>
        <c:axId val="1266170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6615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Total volume north and</a:t>
            </a:r>
            <a:r>
              <a:rPr lang="nl-NL" baseline="0"/>
              <a:t> </a:t>
            </a:r>
            <a:r>
              <a:rPr lang="nl-NL"/>
              <a:t>south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North side (L = 0-40m)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Volume!$H$23:$H$27</c:f>
              <c:numCache>
                <c:formatCode>0.0</c:formatCode>
                <c:ptCount val="5"/>
                <c:pt idx="0">
                  <c:v>261.79999999999995</c:v>
                </c:pt>
                <c:pt idx="1">
                  <c:v>287.14999999999998</c:v>
                </c:pt>
                <c:pt idx="2">
                  <c:v>270.97000000000003</c:v>
                </c:pt>
                <c:pt idx="3">
                  <c:v>195.98500000000001</c:v>
                </c:pt>
                <c:pt idx="4">
                  <c:v>218.53000000000006</c:v>
                </c:pt>
              </c:numCache>
            </c:numRef>
          </c:val>
          <c:smooth val="0"/>
        </c:ser>
        <c:ser>
          <c:idx val="1"/>
          <c:order val="1"/>
          <c:tx>
            <c:v>South side (L = 0-40m)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Volume!$G$30:$G$34</c:f>
              <c:numCache>
                <c:formatCode>0.0</c:formatCode>
                <c:ptCount val="5"/>
                <c:pt idx="0">
                  <c:v>613.90000000000009</c:v>
                </c:pt>
                <c:pt idx="1">
                  <c:v>623.95000000000005</c:v>
                </c:pt>
                <c:pt idx="2">
                  <c:v>563.12999999999988</c:v>
                </c:pt>
                <c:pt idx="3">
                  <c:v>488.48825000000005</c:v>
                </c:pt>
                <c:pt idx="4">
                  <c:v>623.62500000000011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08832"/>
        <c:axId val="136010368"/>
      </c:lineChart>
      <c:dateAx>
        <c:axId val="13600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136010368"/>
        <c:crosses val="autoZero"/>
        <c:auto val="0"/>
        <c:lblOffset val="100"/>
        <c:baseTimeUnit val="days"/>
      </c:dateAx>
      <c:valAx>
        <c:axId val="136010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36008832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10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2012'!$G$12:$G$20</c:f>
              <c:numCache>
                <c:formatCode>0.00</c:formatCode>
                <c:ptCount val="9"/>
                <c:pt idx="0">
                  <c:v>15.5</c:v>
                </c:pt>
                <c:pt idx="1">
                  <c:v>14.5</c:v>
                </c:pt>
                <c:pt idx="2">
                  <c:v>13.5</c:v>
                </c:pt>
                <c:pt idx="3">
                  <c:v>12.5</c:v>
                </c:pt>
                <c:pt idx="4">
                  <c:v>11.5</c:v>
                </c:pt>
                <c:pt idx="5">
                  <c:v>10.5</c:v>
                </c:pt>
                <c:pt idx="6">
                  <c:v>9.5</c:v>
                </c:pt>
                <c:pt idx="7">
                  <c:v>8.5</c:v>
                </c:pt>
                <c:pt idx="8">
                  <c:v>0</c:v>
                </c:pt>
              </c:numCache>
            </c:numRef>
          </c:xVal>
          <c:yVal>
            <c:numRef>
              <c:f>'Data 2012'!$I$12:$I$20</c:f>
              <c:numCache>
                <c:formatCode>0.00</c:formatCode>
                <c:ptCount val="9"/>
                <c:pt idx="0">
                  <c:v>0.58000000000000007</c:v>
                </c:pt>
                <c:pt idx="1">
                  <c:v>1.1600000000000001</c:v>
                </c:pt>
                <c:pt idx="2">
                  <c:v>1.2400000000000002</c:v>
                </c:pt>
                <c:pt idx="3">
                  <c:v>1.7600000000000002</c:v>
                </c:pt>
                <c:pt idx="4">
                  <c:v>1.7400000000000002</c:v>
                </c:pt>
                <c:pt idx="5">
                  <c:v>1.55</c:v>
                </c:pt>
                <c:pt idx="6">
                  <c:v>1.6500000000000001</c:v>
                </c:pt>
                <c:pt idx="7">
                  <c:v>1.4100000000000001</c:v>
                </c:pt>
                <c:pt idx="8">
                  <c:v>1.6600000000000001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2011'!$G$12:$G$24</c:f>
              <c:numCache>
                <c:formatCode>0.00</c:formatCode>
                <c:ptCount val="13"/>
                <c:pt idx="0">
                  <c:v>13</c:v>
                </c:pt>
                <c:pt idx="1">
                  <c:v>11.899999999999999</c:v>
                </c:pt>
                <c:pt idx="2">
                  <c:v>10.199999999999999</c:v>
                </c:pt>
                <c:pt idx="3">
                  <c:v>9.25</c:v>
                </c:pt>
                <c:pt idx="4">
                  <c:v>7.8</c:v>
                </c:pt>
                <c:pt idx="5">
                  <c:v>1.5</c:v>
                </c:pt>
                <c:pt idx="6">
                  <c:v>0</c:v>
                </c:pt>
                <c:pt idx="7">
                  <c:v>-2.4</c:v>
                </c:pt>
                <c:pt idx="8">
                  <c:v>-3.6</c:v>
                </c:pt>
                <c:pt idx="9">
                  <c:v>-5.0999999999999996</c:v>
                </c:pt>
                <c:pt idx="10">
                  <c:v>-6.3</c:v>
                </c:pt>
                <c:pt idx="11">
                  <c:v>-7.7</c:v>
                </c:pt>
                <c:pt idx="12">
                  <c:v>-9.1999999999999993</c:v>
                </c:pt>
              </c:numCache>
            </c:numRef>
          </c:xVal>
          <c:yVal>
            <c:numRef>
              <c:f>'Data 2011'!$I$12:$I$24</c:f>
              <c:numCache>
                <c:formatCode>0.00</c:formatCode>
                <c:ptCount val="13"/>
                <c:pt idx="0">
                  <c:v>0.34000000000000008</c:v>
                </c:pt>
                <c:pt idx="1">
                  <c:v>8.0000000000000071E-2</c:v>
                </c:pt>
                <c:pt idx="2">
                  <c:v>0.3600000000000001</c:v>
                </c:pt>
                <c:pt idx="3">
                  <c:v>0.26500000000000012</c:v>
                </c:pt>
                <c:pt idx="4">
                  <c:v>1.4600000000000002</c:v>
                </c:pt>
                <c:pt idx="5">
                  <c:v>2</c:v>
                </c:pt>
                <c:pt idx="6">
                  <c:v>1.6900000000000002</c:v>
                </c:pt>
                <c:pt idx="7">
                  <c:v>1.5050000000000001</c:v>
                </c:pt>
                <c:pt idx="8">
                  <c:v>1.5820000000000001</c:v>
                </c:pt>
                <c:pt idx="9">
                  <c:v>1.27</c:v>
                </c:pt>
                <c:pt idx="10">
                  <c:v>1.0850000000000002</c:v>
                </c:pt>
                <c:pt idx="11">
                  <c:v>1.1000000000000001</c:v>
                </c:pt>
                <c:pt idx="12">
                  <c:v>0.58500000000000019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33472"/>
        <c:axId val="126635008"/>
      </c:scatterChart>
      <c:valAx>
        <c:axId val="12663347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6635008"/>
        <c:crosses val="autoZero"/>
        <c:crossBetween val="midCat"/>
      </c:valAx>
      <c:valAx>
        <c:axId val="1266350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6633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20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2012'!$L$12:$L$26</c:f>
              <c:numCache>
                <c:formatCode>0.00</c:formatCode>
                <c:ptCount val="15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8.5</c:v>
                </c:pt>
                <c:pt idx="6">
                  <c:v>7</c:v>
                </c:pt>
                <c:pt idx="7">
                  <c:v>4</c:v>
                </c:pt>
                <c:pt idx="8">
                  <c:v>0</c:v>
                </c:pt>
                <c:pt idx="9">
                  <c:v>-3.2</c:v>
                </c:pt>
                <c:pt idx="10">
                  <c:v>-5</c:v>
                </c:pt>
                <c:pt idx="11">
                  <c:v>-6</c:v>
                </c:pt>
                <c:pt idx="12">
                  <c:v>-7</c:v>
                </c:pt>
                <c:pt idx="13">
                  <c:v>-8</c:v>
                </c:pt>
                <c:pt idx="14">
                  <c:v>-9</c:v>
                </c:pt>
              </c:numCache>
            </c:numRef>
          </c:xVal>
          <c:yVal>
            <c:numRef>
              <c:f>'Data 2012'!$N$12:$N$26</c:f>
              <c:numCache>
                <c:formatCode>0.00</c:formatCode>
                <c:ptCount val="15"/>
                <c:pt idx="0">
                  <c:v>0.83000000000000018</c:v>
                </c:pt>
                <c:pt idx="1">
                  <c:v>1.2600000000000002</c:v>
                </c:pt>
                <c:pt idx="2">
                  <c:v>1.4000000000000001</c:v>
                </c:pt>
                <c:pt idx="3">
                  <c:v>1.3900000000000001</c:v>
                </c:pt>
                <c:pt idx="4">
                  <c:v>1.58</c:v>
                </c:pt>
                <c:pt idx="5">
                  <c:v>2.3400000000000003</c:v>
                </c:pt>
                <c:pt idx="6">
                  <c:v>2.4400000000000004</c:v>
                </c:pt>
                <c:pt idx="7">
                  <c:v>2.3400000000000003</c:v>
                </c:pt>
                <c:pt idx="8">
                  <c:v>1.6600000000000001</c:v>
                </c:pt>
                <c:pt idx="9">
                  <c:v>1.2400000000000002</c:v>
                </c:pt>
                <c:pt idx="10">
                  <c:v>1.1900000000000002</c:v>
                </c:pt>
                <c:pt idx="11">
                  <c:v>1.4100000000000001</c:v>
                </c:pt>
                <c:pt idx="12">
                  <c:v>1.06</c:v>
                </c:pt>
                <c:pt idx="13">
                  <c:v>0.98000000000000009</c:v>
                </c:pt>
                <c:pt idx="14">
                  <c:v>0.85000000000000009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2011'!$L$12:$L$24</c:f>
              <c:numCache>
                <c:formatCode>0.00</c:formatCode>
                <c:ptCount val="13"/>
                <c:pt idx="0">
                  <c:v>14.899999999999999</c:v>
                </c:pt>
                <c:pt idx="1">
                  <c:v>13.7</c:v>
                </c:pt>
                <c:pt idx="2">
                  <c:v>11.6</c:v>
                </c:pt>
                <c:pt idx="3">
                  <c:v>9.9499999999999993</c:v>
                </c:pt>
                <c:pt idx="4">
                  <c:v>7.8</c:v>
                </c:pt>
                <c:pt idx="5">
                  <c:v>0</c:v>
                </c:pt>
                <c:pt idx="6">
                  <c:v>-1.5</c:v>
                </c:pt>
                <c:pt idx="7">
                  <c:v>-3</c:v>
                </c:pt>
                <c:pt idx="8">
                  <c:v>-5</c:v>
                </c:pt>
                <c:pt idx="9">
                  <c:v>-6.15</c:v>
                </c:pt>
                <c:pt idx="10">
                  <c:v>-8.4</c:v>
                </c:pt>
                <c:pt idx="11">
                  <c:v>-10.3</c:v>
                </c:pt>
                <c:pt idx="12">
                  <c:v>-11.7</c:v>
                </c:pt>
              </c:numCache>
            </c:numRef>
          </c:xVal>
          <c:yVal>
            <c:numRef>
              <c:f>'Data 2011'!$N$12:$N$24</c:f>
              <c:numCache>
                <c:formatCode>0.00</c:formatCode>
                <c:ptCount val="13"/>
                <c:pt idx="0">
                  <c:v>0.66000000000000014</c:v>
                </c:pt>
                <c:pt idx="1">
                  <c:v>0.6100000000000001</c:v>
                </c:pt>
                <c:pt idx="2">
                  <c:v>0.89000000000000012</c:v>
                </c:pt>
                <c:pt idx="3">
                  <c:v>1.33</c:v>
                </c:pt>
                <c:pt idx="4">
                  <c:v>1.54</c:v>
                </c:pt>
                <c:pt idx="5">
                  <c:v>1.85</c:v>
                </c:pt>
                <c:pt idx="6">
                  <c:v>2.16</c:v>
                </c:pt>
                <c:pt idx="7">
                  <c:v>1.2200000000000002</c:v>
                </c:pt>
                <c:pt idx="8">
                  <c:v>0.90000000000000013</c:v>
                </c:pt>
                <c:pt idx="9">
                  <c:v>1.0300000000000002</c:v>
                </c:pt>
                <c:pt idx="10">
                  <c:v>0.77000000000000013</c:v>
                </c:pt>
                <c:pt idx="11">
                  <c:v>0.60000000000000009</c:v>
                </c:pt>
                <c:pt idx="12">
                  <c:v>0.66000000000000014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663680"/>
        <c:axId val="137298688"/>
      </c:scatterChart>
      <c:valAx>
        <c:axId val="1266636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37298688"/>
        <c:crosses val="autoZero"/>
        <c:crossBetween val="midCat"/>
      </c:valAx>
      <c:valAx>
        <c:axId val="1372986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26663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30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2012'!$Q$12:$Q$29</c:f>
              <c:numCache>
                <c:formatCode>0.00</c:formatCode>
                <c:ptCount val="18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0</c:v>
                </c:pt>
                <c:pt idx="9">
                  <c:v>-3.5</c:v>
                </c:pt>
                <c:pt idx="10">
                  <c:v>-5</c:v>
                </c:pt>
                <c:pt idx="11">
                  <c:v>-6</c:v>
                </c:pt>
                <c:pt idx="12">
                  <c:v>-7</c:v>
                </c:pt>
                <c:pt idx="13">
                  <c:v>-8</c:v>
                </c:pt>
                <c:pt idx="14">
                  <c:v>-9</c:v>
                </c:pt>
                <c:pt idx="15">
                  <c:v>-10</c:v>
                </c:pt>
                <c:pt idx="16">
                  <c:v>-12</c:v>
                </c:pt>
                <c:pt idx="17">
                  <c:v>-13</c:v>
                </c:pt>
              </c:numCache>
            </c:numRef>
          </c:xVal>
          <c:yVal>
            <c:numRef>
              <c:f>'Data 2012'!$S$12:$S$29</c:f>
              <c:numCache>
                <c:formatCode>0.00</c:formatCode>
                <c:ptCount val="18"/>
                <c:pt idx="0">
                  <c:v>1.0700000000000003</c:v>
                </c:pt>
                <c:pt idx="1">
                  <c:v>1.36</c:v>
                </c:pt>
                <c:pt idx="2">
                  <c:v>1.4800000000000002</c:v>
                </c:pt>
                <c:pt idx="3">
                  <c:v>1.7400000000000002</c:v>
                </c:pt>
                <c:pt idx="4">
                  <c:v>1.9200000000000002</c:v>
                </c:pt>
                <c:pt idx="5">
                  <c:v>2.33</c:v>
                </c:pt>
                <c:pt idx="6">
                  <c:v>2.3000000000000003</c:v>
                </c:pt>
                <c:pt idx="7">
                  <c:v>2.52</c:v>
                </c:pt>
                <c:pt idx="8">
                  <c:v>1.6600000000000001</c:v>
                </c:pt>
                <c:pt idx="9">
                  <c:v>1.82</c:v>
                </c:pt>
                <c:pt idx="10">
                  <c:v>1.4500000000000002</c:v>
                </c:pt>
                <c:pt idx="11">
                  <c:v>1.7200000000000002</c:v>
                </c:pt>
                <c:pt idx="12">
                  <c:v>0.98000000000000009</c:v>
                </c:pt>
                <c:pt idx="13">
                  <c:v>0.95000000000000018</c:v>
                </c:pt>
                <c:pt idx="14">
                  <c:v>0.68000000000000016</c:v>
                </c:pt>
                <c:pt idx="15">
                  <c:v>0.41000000000000014</c:v>
                </c:pt>
                <c:pt idx="16">
                  <c:v>0.37000000000000011</c:v>
                </c:pt>
                <c:pt idx="17">
                  <c:v>0.41000000000000014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2011'!$Q$12:$Q$28</c:f>
              <c:numCache>
                <c:formatCode>0.00</c:formatCode>
                <c:ptCount val="17"/>
                <c:pt idx="0">
                  <c:v>16.8</c:v>
                </c:pt>
                <c:pt idx="1">
                  <c:v>16.149999999999999</c:v>
                </c:pt>
                <c:pt idx="2">
                  <c:v>14.899999999999999</c:v>
                </c:pt>
                <c:pt idx="3">
                  <c:v>14.2</c:v>
                </c:pt>
                <c:pt idx="4">
                  <c:v>12.399999999999999</c:v>
                </c:pt>
                <c:pt idx="5">
                  <c:v>11.6</c:v>
                </c:pt>
                <c:pt idx="6">
                  <c:v>9.5</c:v>
                </c:pt>
                <c:pt idx="7">
                  <c:v>7.8</c:v>
                </c:pt>
                <c:pt idx="8">
                  <c:v>0</c:v>
                </c:pt>
                <c:pt idx="9">
                  <c:v>-2.7</c:v>
                </c:pt>
                <c:pt idx="10">
                  <c:v>-4.95</c:v>
                </c:pt>
                <c:pt idx="11">
                  <c:v>-6.2</c:v>
                </c:pt>
                <c:pt idx="12">
                  <c:v>-7.9</c:v>
                </c:pt>
                <c:pt idx="13">
                  <c:v>-8.9499999999999993</c:v>
                </c:pt>
                <c:pt idx="14">
                  <c:v>-9.9</c:v>
                </c:pt>
                <c:pt idx="15">
                  <c:v>-10.9</c:v>
                </c:pt>
                <c:pt idx="16">
                  <c:v>-12</c:v>
                </c:pt>
              </c:numCache>
            </c:numRef>
          </c:xVal>
          <c:yVal>
            <c:numRef>
              <c:f>'Data 2011'!$S$12:$S$28</c:f>
              <c:numCache>
                <c:formatCode>0.00</c:formatCode>
                <c:ptCount val="17"/>
                <c:pt idx="0">
                  <c:v>-8.9999999999999858E-2</c:v>
                </c:pt>
                <c:pt idx="1">
                  <c:v>-4.9999999999999822E-2</c:v>
                </c:pt>
                <c:pt idx="2">
                  <c:v>9.000000000000008E-2</c:v>
                </c:pt>
                <c:pt idx="3">
                  <c:v>0.34000000000000008</c:v>
                </c:pt>
                <c:pt idx="4">
                  <c:v>0.55000000000000004</c:v>
                </c:pt>
                <c:pt idx="5">
                  <c:v>0.9700000000000002</c:v>
                </c:pt>
                <c:pt idx="6">
                  <c:v>1.6300000000000001</c:v>
                </c:pt>
                <c:pt idx="7">
                  <c:v>1.61</c:v>
                </c:pt>
                <c:pt idx="8">
                  <c:v>1.8800000000000001</c:v>
                </c:pt>
                <c:pt idx="9">
                  <c:v>0.3600000000000001</c:v>
                </c:pt>
                <c:pt idx="10">
                  <c:v>1.4300000000000002</c:v>
                </c:pt>
                <c:pt idx="11">
                  <c:v>1.1900000000000002</c:v>
                </c:pt>
                <c:pt idx="12">
                  <c:v>1.02</c:v>
                </c:pt>
                <c:pt idx="13">
                  <c:v>0.85000000000000009</c:v>
                </c:pt>
                <c:pt idx="14">
                  <c:v>0.98000000000000009</c:v>
                </c:pt>
                <c:pt idx="15">
                  <c:v>0.21000000000000019</c:v>
                </c:pt>
                <c:pt idx="16">
                  <c:v>-0.43999999999999995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24800"/>
        <c:axId val="137326592"/>
      </c:scatterChart>
      <c:valAx>
        <c:axId val="1373248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37326592"/>
        <c:crosses val="autoZero"/>
        <c:crossBetween val="midCat"/>
      </c:valAx>
      <c:valAx>
        <c:axId val="1373265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7324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40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2012'!$V$12:$V$23</c:f>
              <c:numCache>
                <c:formatCode>0.00</c:formatCode>
                <c:ptCount val="12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10</c:v>
                </c:pt>
                <c:pt idx="5">
                  <c:v>8</c:v>
                </c:pt>
                <c:pt idx="6">
                  <c:v>0</c:v>
                </c:pt>
                <c:pt idx="7">
                  <c:v>-5</c:v>
                </c:pt>
                <c:pt idx="8">
                  <c:v>-7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</c:numCache>
            </c:numRef>
          </c:xVal>
          <c:yVal>
            <c:numRef>
              <c:f>'Data 2012'!$X$12:$X$23</c:f>
              <c:numCache>
                <c:formatCode>0.00</c:formatCode>
                <c:ptCount val="12"/>
                <c:pt idx="0">
                  <c:v>1.83</c:v>
                </c:pt>
                <c:pt idx="1">
                  <c:v>1.37</c:v>
                </c:pt>
                <c:pt idx="2">
                  <c:v>1.6</c:v>
                </c:pt>
                <c:pt idx="3">
                  <c:v>1.6700000000000002</c:v>
                </c:pt>
                <c:pt idx="4">
                  <c:v>1.55</c:v>
                </c:pt>
                <c:pt idx="5">
                  <c:v>1.84</c:v>
                </c:pt>
                <c:pt idx="6">
                  <c:v>1.6600000000000001</c:v>
                </c:pt>
                <c:pt idx="7">
                  <c:v>1.9100000000000001</c:v>
                </c:pt>
                <c:pt idx="8">
                  <c:v>1.2100000000000002</c:v>
                </c:pt>
                <c:pt idx="9">
                  <c:v>0.63000000000000012</c:v>
                </c:pt>
                <c:pt idx="10">
                  <c:v>0.38000000000000012</c:v>
                </c:pt>
                <c:pt idx="11">
                  <c:v>0.63000000000000012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2011'!$V$12:$V$31</c:f>
              <c:numCache>
                <c:formatCode>0.00</c:formatCode>
                <c:ptCount val="20"/>
                <c:pt idx="0">
                  <c:v>18.149999999999999</c:v>
                </c:pt>
                <c:pt idx="1">
                  <c:v>16.95</c:v>
                </c:pt>
                <c:pt idx="2">
                  <c:v>16.05</c:v>
                </c:pt>
                <c:pt idx="3">
                  <c:v>14.8</c:v>
                </c:pt>
                <c:pt idx="4">
                  <c:v>13.6</c:v>
                </c:pt>
                <c:pt idx="5">
                  <c:v>12.85</c:v>
                </c:pt>
                <c:pt idx="6">
                  <c:v>11.7</c:v>
                </c:pt>
                <c:pt idx="7">
                  <c:v>10.5</c:v>
                </c:pt>
                <c:pt idx="8">
                  <c:v>9.35</c:v>
                </c:pt>
                <c:pt idx="9">
                  <c:v>7.8</c:v>
                </c:pt>
                <c:pt idx="10">
                  <c:v>0</c:v>
                </c:pt>
                <c:pt idx="11">
                  <c:v>-3.8</c:v>
                </c:pt>
                <c:pt idx="12">
                  <c:v>-4.45</c:v>
                </c:pt>
                <c:pt idx="13">
                  <c:v>-5.85</c:v>
                </c:pt>
                <c:pt idx="14">
                  <c:v>-7.65</c:v>
                </c:pt>
                <c:pt idx="15">
                  <c:v>-9.1999999999999993</c:v>
                </c:pt>
                <c:pt idx="16">
                  <c:v>-10.1</c:v>
                </c:pt>
                <c:pt idx="17">
                  <c:v>-10.7</c:v>
                </c:pt>
                <c:pt idx="18">
                  <c:v>-11.75</c:v>
                </c:pt>
                <c:pt idx="19">
                  <c:v>-12.8</c:v>
                </c:pt>
              </c:numCache>
            </c:numRef>
          </c:xVal>
          <c:yVal>
            <c:numRef>
              <c:f>'Data 2011'!$X$12:$X$31</c:f>
              <c:numCache>
                <c:formatCode>0.00</c:formatCode>
                <c:ptCount val="20"/>
                <c:pt idx="0">
                  <c:v>-4.9999999999999822E-2</c:v>
                </c:pt>
                <c:pt idx="1">
                  <c:v>7.0000000000000062E-2</c:v>
                </c:pt>
                <c:pt idx="2">
                  <c:v>0.16000000000000014</c:v>
                </c:pt>
                <c:pt idx="3">
                  <c:v>0.4800000000000002</c:v>
                </c:pt>
                <c:pt idx="4">
                  <c:v>0.66000000000000014</c:v>
                </c:pt>
                <c:pt idx="5">
                  <c:v>0.68000000000000016</c:v>
                </c:pt>
                <c:pt idx="6">
                  <c:v>1.1000000000000001</c:v>
                </c:pt>
                <c:pt idx="7">
                  <c:v>1.4200000000000002</c:v>
                </c:pt>
                <c:pt idx="8">
                  <c:v>1.56</c:v>
                </c:pt>
                <c:pt idx="9">
                  <c:v>1.6</c:v>
                </c:pt>
                <c:pt idx="10">
                  <c:v>1.87</c:v>
                </c:pt>
                <c:pt idx="11">
                  <c:v>1.5300000000000002</c:v>
                </c:pt>
                <c:pt idx="12">
                  <c:v>1.33</c:v>
                </c:pt>
                <c:pt idx="13">
                  <c:v>1.4300000000000002</c:v>
                </c:pt>
                <c:pt idx="14">
                  <c:v>1.2800000000000002</c:v>
                </c:pt>
                <c:pt idx="15">
                  <c:v>1.5000000000000002</c:v>
                </c:pt>
                <c:pt idx="16">
                  <c:v>1.2500000000000002</c:v>
                </c:pt>
                <c:pt idx="17">
                  <c:v>1.1000000000000001</c:v>
                </c:pt>
                <c:pt idx="18">
                  <c:v>0.75000000000000011</c:v>
                </c:pt>
                <c:pt idx="19">
                  <c:v>0.53000000000000025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51168"/>
        <c:axId val="137352704"/>
      </c:scatterChart>
      <c:valAx>
        <c:axId val="13735116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37352704"/>
        <c:crosses val="autoZero"/>
        <c:crossBetween val="midCat"/>
      </c:valAx>
      <c:valAx>
        <c:axId val="1373527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7351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50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2012'!$A$2</c:f>
              <c:strCache>
                <c:ptCount val="1"/>
                <c:pt idx="0">
                  <c:v>Measurements 2012</c:v>
                </c:pt>
              </c:strCache>
            </c:strRef>
          </c:tx>
          <c:xVal>
            <c:numRef>
              <c:f>'Data 2012'!$AA$12:$AA$25</c:f>
              <c:numCache>
                <c:formatCode>0.00</c:formatCode>
                <c:ptCount val="14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-4</c:v>
                </c:pt>
                <c:pt idx="8">
                  <c:v>-5</c:v>
                </c:pt>
                <c:pt idx="9">
                  <c:v>-6</c:v>
                </c:pt>
                <c:pt idx="10">
                  <c:v>-7</c:v>
                </c:pt>
                <c:pt idx="11">
                  <c:v>-9</c:v>
                </c:pt>
                <c:pt idx="12">
                  <c:v>-10</c:v>
                </c:pt>
                <c:pt idx="13">
                  <c:v>-11</c:v>
                </c:pt>
              </c:numCache>
            </c:numRef>
          </c:xVal>
          <c:yVal>
            <c:numRef>
              <c:f>'Data 2012'!$AC$12:$AC$25</c:f>
              <c:numCache>
                <c:formatCode>0.00</c:formatCode>
                <c:ptCount val="14"/>
                <c:pt idx="0">
                  <c:v>1.2600000000000002</c:v>
                </c:pt>
                <c:pt idx="1">
                  <c:v>1.31</c:v>
                </c:pt>
                <c:pt idx="2">
                  <c:v>1.4900000000000002</c:v>
                </c:pt>
                <c:pt idx="3">
                  <c:v>1.79</c:v>
                </c:pt>
                <c:pt idx="4">
                  <c:v>1.54</c:v>
                </c:pt>
                <c:pt idx="5">
                  <c:v>1.54</c:v>
                </c:pt>
                <c:pt idx="6">
                  <c:v>1.6600000000000001</c:v>
                </c:pt>
                <c:pt idx="7">
                  <c:v>1.81</c:v>
                </c:pt>
                <c:pt idx="8">
                  <c:v>1.9100000000000001</c:v>
                </c:pt>
                <c:pt idx="9">
                  <c:v>1.7700000000000002</c:v>
                </c:pt>
                <c:pt idx="10">
                  <c:v>1.4700000000000002</c:v>
                </c:pt>
                <c:pt idx="11">
                  <c:v>1.0500000000000003</c:v>
                </c:pt>
                <c:pt idx="12">
                  <c:v>0.9900000000000001</c:v>
                </c:pt>
                <c:pt idx="13">
                  <c:v>0.7400000000000001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 2011'!$A$2</c:f>
              <c:strCache>
                <c:ptCount val="1"/>
                <c:pt idx="0">
                  <c:v>Measurements 2011</c:v>
                </c:pt>
              </c:strCache>
            </c:strRef>
          </c:tx>
          <c:xVal>
            <c:numRef>
              <c:f>'Data 2011'!$AA$12:$AA$32</c:f>
              <c:numCache>
                <c:formatCode>0.00</c:formatCode>
                <c:ptCount val="21"/>
                <c:pt idx="0">
                  <c:v>16.100000000000001</c:v>
                </c:pt>
                <c:pt idx="1">
                  <c:v>15.5</c:v>
                </c:pt>
                <c:pt idx="2">
                  <c:v>14.6</c:v>
                </c:pt>
                <c:pt idx="3">
                  <c:v>13.5</c:v>
                </c:pt>
                <c:pt idx="4">
                  <c:v>12.8</c:v>
                </c:pt>
                <c:pt idx="5">
                  <c:v>10.8</c:v>
                </c:pt>
                <c:pt idx="6">
                  <c:v>9.8000000000000007</c:v>
                </c:pt>
                <c:pt idx="7">
                  <c:v>8.8000000000000007</c:v>
                </c:pt>
                <c:pt idx="8">
                  <c:v>7.8</c:v>
                </c:pt>
                <c:pt idx="9">
                  <c:v>0</c:v>
                </c:pt>
                <c:pt idx="10">
                  <c:v>-2.2999999999999998</c:v>
                </c:pt>
                <c:pt idx="11">
                  <c:v>-3.8</c:v>
                </c:pt>
                <c:pt idx="12">
                  <c:v>-5</c:v>
                </c:pt>
                <c:pt idx="13">
                  <c:v>-5.85</c:v>
                </c:pt>
                <c:pt idx="14">
                  <c:v>-7.1</c:v>
                </c:pt>
                <c:pt idx="15">
                  <c:v>-8.5</c:v>
                </c:pt>
                <c:pt idx="16">
                  <c:v>-9.3000000000000007</c:v>
                </c:pt>
                <c:pt idx="17">
                  <c:v>-10.55</c:v>
                </c:pt>
                <c:pt idx="18">
                  <c:v>-11.4</c:v>
                </c:pt>
                <c:pt idx="19">
                  <c:v>-12.2</c:v>
                </c:pt>
                <c:pt idx="20">
                  <c:v>-13.45</c:v>
                </c:pt>
              </c:numCache>
            </c:numRef>
          </c:xVal>
          <c:yVal>
            <c:numRef>
              <c:f>'Data 2011'!$AC$12:$AC$32</c:f>
              <c:numCache>
                <c:formatCode>0.00</c:formatCode>
                <c:ptCount val="21"/>
                <c:pt idx="0">
                  <c:v>-3.9999999999999813E-2</c:v>
                </c:pt>
                <c:pt idx="1">
                  <c:v>0.13000000000000012</c:v>
                </c:pt>
                <c:pt idx="2">
                  <c:v>0.19000000000000017</c:v>
                </c:pt>
                <c:pt idx="3">
                  <c:v>0.45000000000000018</c:v>
                </c:pt>
                <c:pt idx="4">
                  <c:v>0.71000000000000019</c:v>
                </c:pt>
                <c:pt idx="5">
                  <c:v>1.2500000000000002</c:v>
                </c:pt>
                <c:pt idx="6">
                  <c:v>1.7000000000000002</c:v>
                </c:pt>
                <c:pt idx="7">
                  <c:v>1.9000000000000001</c:v>
                </c:pt>
                <c:pt idx="8">
                  <c:v>1.62</c:v>
                </c:pt>
                <c:pt idx="9">
                  <c:v>1.8800000000000001</c:v>
                </c:pt>
                <c:pt idx="10">
                  <c:v>1.62</c:v>
                </c:pt>
                <c:pt idx="11">
                  <c:v>1.5000000000000002</c:v>
                </c:pt>
                <c:pt idx="12">
                  <c:v>1.3800000000000001</c:v>
                </c:pt>
                <c:pt idx="13">
                  <c:v>1.34</c:v>
                </c:pt>
                <c:pt idx="14">
                  <c:v>1.3800000000000001</c:v>
                </c:pt>
                <c:pt idx="15">
                  <c:v>1.54</c:v>
                </c:pt>
                <c:pt idx="16">
                  <c:v>0.96000000000000019</c:v>
                </c:pt>
                <c:pt idx="17">
                  <c:v>1.1200000000000001</c:v>
                </c:pt>
                <c:pt idx="18">
                  <c:v>0.70000000000000018</c:v>
                </c:pt>
                <c:pt idx="19">
                  <c:v>0.9700000000000002</c:v>
                </c:pt>
                <c:pt idx="20">
                  <c:v>2.000000000000024E-2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90176"/>
        <c:axId val="142691712"/>
      </c:scatterChart>
      <c:valAx>
        <c:axId val="1426901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2691712"/>
        <c:crosses val="autoZero"/>
        <c:crossBetween val="midCat"/>
      </c:valAx>
      <c:valAx>
        <c:axId val="1426917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690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= 60 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'Data 2012'!$AF$12:$AF$26</c:f>
              <c:numCache>
                <c:formatCode>0.00</c:formatCode>
                <c:ptCount val="15"/>
                <c:pt idx="0">
                  <c:v>16.899999999999999</c:v>
                </c:pt>
                <c:pt idx="1">
                  <c:v>15.399999999999999</c:v>
                </c:pt>
                <c:pt idx="2">
                  <c:v>14.1</c:v>
                </c:pt>
                <c:pt idx="3">
                  <c:v>13</c:v>
                </c:pt>
                <c:pt idx="4">
                  <c:v>11.2</c:v>
                </c:pt>
                <c:pt idx="5">
                  <c:v>7.8</c:v>
                </c:pt>
                <c:pt idx="6">
                  <c:v>0</c:v>
                </c:pt>
                <c:pt idx="7">
                  <c:v>-2.7</c:v>
                </c:pt>
                <c:pt idx="8">
                  <c:v>-5.3</c:v>
                </c:pt>
                <c:pt idx="9">
                  <c:v>-6.4</c:v>
                </c:pt>
                <c:pt idx="10">
                  <c:v>-8.25</c:v>
                </c:pt>
                <c:pt idx="11">
                  <c:v>-9.6999999999999993</c:v>
                </c:pt>
                <c:pt idx="12">
                  <c:v>-11.15</c:v>
                </c:pt>
                <c:pt idx="13">
                  <c:v>-11.5</c:v>
                </c:pt>
                <c:pt idx="14">
                  <c:v>-13.1</c:v>
                </c:pt>
              </c:numCache>
            </c:numRef>
          </c:xVal>
          <c:yVal>
            <c:numRef>
              <c:f>'Data 2012'!$AH$12:$AH$26</c:f>
              <c:numCache>
                <c:formatCode>0.00</c:formatCode>
                <c:ptCount val="15"/>
                <c:pt idx="0">
                  <c:v>7.0000000000000062E-2</c:v>
                </c:pt>
                <c:pt idx="1">
                  <c:v>0.29000000000000004</c:v>
                </c:pt>
                <c:pt idx="2">
                  <c:v>0.30000000000000004</c:v>
                </c:pt>
                <c:pt idx="3">
                  <c:v>0.58000000000000007</c:v>
                </c:pt>
                <c:pt idx="4">
                  <c:v>1.2500000000000002</c:v>
                </c:pt>
                <c:pt idx="5">
                  <c:v>1.62</c:v>
                </c:pt>
                <c:pt idx="6">
                  <c:v>1.8900000000000001</c:v>
                </c:pt>
                <c:pt idx="7">
                  <c:v>1.56</c:v>
                </c:pt>
                <c:pt idx="8">
                  <c:v>1.2600000000000002</c:v>
                </c:pt>
                <c:pt idx="9">
                  <c:v>1.1300000000000001</c:v>
                </c:pt>
                <c:pt idx="10">
                  <c:v>1.1500000000000001</c:v>
                </c:pt>
                <c:pt idx="11">
                  <c:v>0.82000000000000017</c:v>
                </c:pt>
                <c:pt idx="12">
                  <c:v>0.98000000000000009</c:v>
                </c:pt>
                <c:pt idx="13">
                  <c:v>0.70000000000000018</c:v>
                </c:pt>
                <c:pt idx="14">
                  <c:v>-0.50999999999999979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702848"/>
        <c:axId val="142716928"/>
      </c:scatterChart>
      <c:valAx>
        <c:axId val="1427028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2716928"/>
        <c:crosses val="autoZero"/>
        <c:crossBetween val="midCat"/>
      </c:valAx>
      <c:valAx>
        <c:axId val="1427169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2702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Volume north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 = 0-10m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Volume!$B$23:$B$27</c:f>
              <c:numCache>
                <c:formatCode>0.0</c:formatCode>
                <c:ptCount val="5"/>
                <c:pt idx="2">
                  <c:v>37.499999999999993</c:v>
                </c:pt>
                <c:pt idx="3">
                  <c:v>21.240000000000009</c:v>
                </c:pt>
                <c:pt idx="4">
                  <c:v>22.712500000000002</c:v>
                </c:pt>
              </c:numCache>
            </c:numRef>
          </c:val>
          <c:smooth val="0"/>
        </c:ser>
        <c:ser>
          <c:idx val="1"/>
          <c:order val="1"/>
          <c:tx>
            <c:v>L = 10-20m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Volume!$C$23:$C$27</c:f>
              <c:numCache>
                <c:formatCode>0.0</c:formatCode>
                <c:ptCount val="5"/>
                <c:pt idx="0">
                  <c:v>69.95</c:v>
                </c:pt>
                <c:pt idx="1">
                  <c:v>81.100000000000009</c:v>
                </c:pt>
                <c:pt idx="2">
                  <c:v>70.349999999999994</c:v>
                </c:pt>
                <c:pt idx="3">
                  <c:v>47.03125</c:v>
                </c:pt>
                <c:pt idx="4">
                  <c:v>66.570000000000007</c:v>
                </c:pt>
              </c:numCache>
            </c:numRef>
          </c:val>
          <c:smooth val="0"/>
        </c:ser>
        <c:ser>
          <c:idx val="2"/>
          <c:order val="2"/>
          <c:tx>
            <c:v>L = 20-30m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Volume!$D$23:$D$27</c:f>
              <c:numCache>
                <c:formatCode>0.0</c:formatCode>
                <c:ptCount val="5"/>
                <c:pt idx="0">
                  <c:v>88.550000000000011</c:v>
                </c:pt>
                <c:pt idx="1">
                  <c:v>98.000000000000028</c:v>
                </c:pt>
                <c:pt idx="2">
                  <c:v>95.960000000000022</c:v>
                </c:pt>
                <c:pt idx="3">
                  <c:v>71.611249999999998</c:v>
                </c:pt>
                <c:pt idx="4">
                  <c:v>77.697500000000019</c:v>
                </c:pt>
              </c:numCache>
            </c:numRef>
          </c:val>
          <c:smooth val="0"/>
        </c:ser>
        <c:ser>
          <c:idx val="3"/>
          <c:order val="3"/>
          <c:tx>
            <c:v>L = 30-40m</c:v>
          </c:tx>
          <c:cat>
            <c:numRef>
              <c:f>Volume!$A$23:$A$27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Volume!$E$23:$E$27</c:f>
              <c:numCache>
                <c:formatCode>0.0</c:formatCode>
                <c:ptCount val="5"/>
                <c:pt idx="0">
                  <c:v>103.29999999999998</c:v>
                </c:pt>
                <c:pt idx="1">
                  <c:v>108.04999999999998</c:v>
                </c:pt>
                <c:pt idx="2">
                  <c:v>104.66000000000001</c:v>
                </c:pt>
                <c:pt idx="3">
                  <c:v>77.342500000000015</c:v>
                </c:pt>
                <c:pt idx="4">
                  <c:v>74.262500000000017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62144"/>
        <c:axId val="135863680"/>
      </c:lineChart>
      <c:dateAx>
        <c:axId val="13586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135863680"/>
        <c:crosses val="autoZero"/>
        <c:auto val="0"/>
        <c:lblOffset val="100"/>
        <c:baseTimeUnit val="days"/>
      </c:dateAx>
      <c:valAx>
        <c:axId val="135863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35862144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Volume south side groyne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 = 0-10m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Volume!$B$30:$B$34</c:f>
              <c:numCache>
                <c:formatCode>0.0</c:formatCode>
                <c:ptCount val="5"/>
                <c:pt idx="0">
                  <c:v>126.64999999999999</c:v>
                </c:pt>
                <c:pt idx="1">
                  <c:v>134.90000000000003</c:v>
                </c:pt>
                <c:pt idx="2">
                  <c:v>130.4</c:v>
                </c:pt>
                <c:pt idx="3">
                  <c:v>101.02225000000001</c:v>
                </c:pt>
                <c:pt idx="4">
                  <c:v>109.825</c:v>
                </c:pt>
              </c:numCache>
            </c:numRef>
          </c:val>
          <c:smooth val="0"/>
        </c:ser>
        <c:ser>
          <c:idx val="1"/>
          <c:order val="1"/>
          <c:tx>
            <c:v>L = 10-20m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Volume!$C$30:$C$34</c:f>
              <c:numCache>
                <c:formatCode>0.0</c:formatCode>
                <c:ptCount val="5"/>
                <c:pt idx="0">
                  <c:v>154.70000000000002</c:v>
                </c:pt>
                <c:pt idx="1">
                  <c:v>150.55000000000004</c:v>
                </c:pt>
                <c:pt idx="2">
                  <c:v>142</c:v>
                </c:pt>
                <c:pt idx="3">
                  <c:v>125.06100000000002</c:v>
                </c:pt>
                <c:pt idx="4">
                  <c:v>145.22500000000002</c:v>
                </c:pt>
              </c:numCache>
            </c:numRef>
          </c:val>
          <c:smooth val="0"/>
        </c:ser>
        <c:ser>
          <c:idx val="2"/>
          <c:order val="2"/>
          <c:tx>
            <c:v>L = 20-30m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Volume!$D$30:$D$34</c:f>
              <c:numCache>
                <c:formatCode>0.0</c:formatCode>
                <c:ptCount val="5"/>
                <c:pt idx="0">
                  <c:v>156.55000000000004</c:v>
                </c:pt>
                <c:pt idx="1">
                  <c:v>152.55000000000001</c:v>
                </c:pt>
                <c:pt idx="2">
                  <c:v>134.69999999999999</c:v>
                </c:pt>
                <c:pt idx="3">
                  <c:v>119.90250000000002</c:v>
                </c:pt>
                <c:pt idx="4">
                  <c:v>199.25000000000006</c:v>
                </c:pt>
              </c:numCache>
            </c:numRef>
          </c:val>
          <c:smooth val="0"/>
        </c:ser>
        <c:ser>
          <c:idx val="3"/>
          <c:order val="3"/>
          <c:tx>
            <c:v>L = 30-40m</c:v>
          </c:tx>
          <c:cat>
            <c:numRef>
              <c:f>Volume!$A$30:$A$34</c:f>
              <c:numCache>
                <c:formatCode>General</c:formatCode>
                <c:ptCount val="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2011</c:v>
                </c:pt>
                <c:pt idx="4">
                  <c:v>2012</c:v>
                </c:pt>
              </c:numCache>
            </c:numRef>
          </c:cat>
          <c:val>
            <c:numRef>
              <c:f>Volume!$E$30:$E$34</c:f>
              <c:numCache>
                <c:formatCode>0.0</c:formatCode>
                <c:ptCount val="5"/>
                <c:pt idx="0">
                  <c:v>175.99999999999997</c:v>
                </c:pt>
                <c:pt idx="1">
                  <c:v>185.95</c:v>
                </c:pt>
                <c:pt idx="2">
                  <c:v>156.02999999999997</c:v>
                </c:pt>
                <c:pt idx="3">
                  <c:v>142.5025</c:v>
                </c:pt>
                <c:pt idx="4">
                  <c:v>169.32500000000002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03488"/>
        <c:axId val="135909376"/>
      </c:lineChart>
      <c:dateAx>
        <c:axId val="13590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nl-NL"/>
          </a:p>
        </c:txPr>
        <c:crossAx val="135909376"/>
        <c:crosses val="autoZero"/>
        <c:auto val="0"/>
        <c:lblOffset val="100"/>
        <c:baseTimeUnit val="days"/>
      </c:dateAx>
      <c:valAx>
        <c:axId val="135909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Volume  [m3]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35903488"/>
        <c:crosses val="autoZero"/>
        <c:crossBetween val="between"/>
      </c:valAx>
    </c:plotArea>
    <c:legend>
      <c:legendPos val="r"/>
      <c:layout/>
      <c:overlay val="0"/>
    </c:legend>
    <c:plotVisOnly val="1"/>
    <c:dispBlanksAs val="span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1</xdr:row>
      <xdr:rowOff>47625</xdr:rowOff>
    </xdr:from>
    <xdr:to>
      <xdr:col>14</xdr:col>
      <xdr:colOff>447675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17</xdr:row>
      <xdr:rowOff>114300</xdr:rowOff>
    </xdr:from>
    <xdr:to>
      <xdr:col>14</xdr:col>
      <xdr:colOff>438150</xdr:colOff>
      <xdr:row>33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466725</xdr:colOff>
      <xdr:row>34</xdr:row>
      <xdr:rowOff>133350</xdr:rowOff>
    </xdr:from>
    <xdr:to>
      <xdr:col>14</xdr:col>
      <xdr:colOff>438150</xdr:colOff>
      <xdr:row>50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504825</xdr:colOff>
      <xdr:row>51</xdr:row>
      <xdr:rowOff>76200</xdr:rowOff>
    </xdr:from>
    <xdr:to>
      <xdr:col>14</xdr:col>
      <xdr:colOff>476250</xdr:colOff>
      <xdr:row>67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495300</xdr:colOff>
      <xdr:row>67</xdr:row>
      <xdr:rowOff>161925</xdr:rowOff>
    </xdr:from>
    <xdr:to>
      <xdr:col>14</xdr:col>
      <xdr:colOff>466725</xdr:colOff>
      <xdr:row>83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476250</xdr:colOff>
      <xdr:row>84</xdr:row>
      <xdr:rowOff>161925</xdr:rowOff>
    </xdr:from>
    <xdr:to>
      <xdr:col>14</xdr:col>
      <xdr:colOff>447675</xdr:colOff>
      <xdr:row>100</xdr:row>
      <xdr:rowOff>95250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447675</xdr:colOff>
      <xdr:row>101</xdr:row>
      <xdr:rowOff>9525</xdr:rowOff>
    </xdr:from>
    <xdr:to>
      <xdr:col>14</xdr:col>
      <xdr:colOff>419100</xdr:colOff>
      <xdr:row>116</xdr:row>
      <xdr:rowOff>133350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21</xdr:row>
      <xdr:rowOff>123825</xdr:rowOff>
    </xdr:from>
    <xdr:to>
      <xdr:col>18</xdr:col>
      <xdr:colOff>171450</xdr:colOff>
      <xdr:row>38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39</xdr:row>
      <xdr:rowOff>57150</xdr:rowOff>
    </xdr:from>
    <xdr:to>
      <xdr:col>18</xdr:col>
      <xdr:colOff>180975</xdr:colOff>
      <xdr:row>56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56</xdr:row>
      <xdr:rowOff>171450</xdr:rowOff>
    </xdr:from>
    <xdr:to>
      <xdr:col>18</xdr:col>
      <xdr:colOff>228600</xdr:colOff>
      <xdr:row>73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topLeftCell="A7" workbookViewId="0">
      <selection activeCell="P22" sqref="P22"/>
    </sheetView>
  </sheetViews>
  <sheetFormatPr defaultRowHeight="15" x14ac:dyDescent="0.25"/>
  <cols>
    <col min="1" max="1" width="27" customWidth="1"/>
    <col min="3" max="3" width="17.28515625" bestFit="1" customWidth="1"/>
    <col min="4" max="4" width="9.85546875" bestFit="1" customWidth="1"/>
    <col min="5" max="6" width="9.85546875" customWidth="1"/>
  </cols>
  <sheetData>
    <row r="1" spans="1:35" x14ac:dyDescent="0.25">
      <c r="A1" s="1" t="s">
        <v>0</v>
      </c>
    </row>
    <row r="2" spans="1:35" x14ac:dyDescent="0.25">
      <c r="A2" t="s">
        <v>54</v>
      </c>
    </row>
    <row r="4" spans="1:35" x14ac:dyDescent="0.25">
      <c r="A4" t="s">
        <v>1</v>
      </c>
      <c r="B4" s="12">
        <v>-1.4</v>
      </c>
      <c r="C4" t="s">
        <v>2</v>
      </c>
    </row>
    <row r="5" spans="1:35" x14ac:dyDescent="0.25">
      <c r="A5" t="s">
        <v>15</v>
      </c>
      <c r="B5" s="12">
        <v>3.06</v>
      </c>
      <c r="C5" t="s">
        <v>16</v>
      </c>
    </row>
    <row r="9" spans="1:35" x14ac:dyDescent="0.25">
      <c r="B9" s="16" t="s">
        <v>5</v>
      </c>
      <c r="C9" s="16"/>
      <c r="D9" s="16"/>
      <c r="E9" s="4"/>
      <c r="F9" s="4"/>
      <c r="G9" s="16" t="s">
        <v>9</v>
      </c>
      <c r="H9" s="16"/>
      <c r="I9" s="16"/>
      <c r="J9" s="4"/>
      <c r="K9" s="4"/>
      <c r="L9" s="16" t="s">
        <v>10</v>
      </c>
      <c r="M9" s="16"/>
      <c r="N9" s="16"/>
      <c r="O9" s="4"/>
      <c r="P9" s="4"/>
      <c r="Q9" s="16" t="s">
        <v>11</v>
      </c>
      <c r="R9" s="16"/>
      <c r="S9" s="16"/>
      <c r="T9" s="4"/>
      <c r="U9" s="4"/>
      <c r="V9" s="16" t="s">
        <v>12</v>
      </c>
      <c r="W9" s="16"/>
      <c r="X9" s="16"/>
      <c r="Y9" s="4"/>
      <c r="Z9" s="4"/>
      <c r="AA9" s="16" t="s">
        <v>13</v>
      </c>
      <c r="AB9" s="16"/>
      <c r="AC9" s="16"/>
      <c r="AD9" s="4"/>
      <c r="AE9" s="4"/>
      <c r="AF9" s="16" t="s">
        <v>14</v>
      </c>
      <c r="AG9" s="16"/>
      <c r="AH9" s="16"/>
    </row>
    <row r="10" spans="1:35" x14ac:dyDescent="0.25">
      <c r="B10" s="2" t="s">
        <v>3</v>
      </c>
      <c r="C10" s="2" t="s">
        <v>4</v>
      </c>
      <c r="D10" s="2" t="s">
        <v>4</v>
      </c>
      <c r="E10" s="4"/>
      <c r="F10" s="4"/>
      <c r="G10" s="2" t="s">
        <v>3</v>
      </c>
      <c r="H10" s="2" t="s">
        <v>4</v>
      </c>
      <c r="I10" s="2" t="s">
        <v>4</v>
      </c>
      <c r="J10" s="4"/>
      <c r="K10" s="4"/>
      <c r="L10" s="2" t="s">
        <v>3</v>
      </c>
      <c r="M10" s="2" t="s">
        <v>4</v>
      </c>
      <c r="N10" s="2" t="s">
        <v>4</v>
      </c>
      <c r="O10" s="4"/>
      <c r="P10" s="4"/>
      <c r="Q10" s="2" t="s">
        <v>3</v>
      </c>
      <c r="R10" s="2" t="s">
        <v>4</v>
      </c>
      <c r="S10" s="2" t="s">
        <v>4</v>
      </c>
      <c r="T10" s="4"/>
      <c r="U10" s="4"/>
      <c r="V10" s="2" t="s">
        <v>3</v>
      </c>
      <c r="W10" s="2" t="s">
        <v>4</v>
      </c>
      <c r="X10" s="2" t="s">
        <v>4</v>
      </c>
      <c r="Y10" s="4"/>
      <c r="Z10" s="4"/>
      <c r="AA10" s="2" t="s">
        <v>3</v>
      </c>
      <c r="AB10" s="2" t="s">
        <v>4</v>
      </c>
      <c r="AC10" s="2" t="s">
        <v>4</v>
      </c>
      <c r="AD10" s="4"/>
      <c r="AE10" s="4"/>
      <c r="AF10" s="2" t="s">
        <v>3</v>
      </c>
      <c r="AG10" s="2" t="s">
        <v>4</v>
      </c>
      <c r="AH10" s="2" t="s">
        <v>4</v>
      </c>
    </row>
    <row r="11" spans="1:35" x14ac:dyDescent="0.25">
      <c r="B11" s="2" t="s">
        <v>6</v>
      </c>
      <c r="C11" s="2" t="s">
        <v>7</v>
      </c>
      <c r="D11" s="2" t="s">
        <v>8</v>
      </c>
      <c r="E11" s="4"/>
      <c r="F11" s="4"/>
      <c r="G11" s="2" t="s">
        <v>6</v>
      </c>
      <c r="H11" s="2" t="s">
        <v>7</v>
      </c>
      <c r="I11" s="2" t="s">
        <v>8</v>
      </c>
      <c r="J11" s="4"/>
      <c r="K11" s="4"/>
      <c r="L11" s="2" t="s">
        <v>6</v>
      </c>
      <c r="M11" s="2" t="s">
        <v>7</v>
      </c>
      <c r="N11" s="2" t="s">
        <v>8</v>
      </c>
      <c r="O11" s="4"/>
      <c r="P11" s="4"/>
      <c r="Q11" s="2" t="s">
        <v>6</v>
      </c>
      <c r="R11" s="2" t="s">
        <v>7</v>
      </c>
      <c r="S11" s="2" t="s">
        <v>8</v>
      </c>
      <c r="T11" s="4"/>
      <c r="U11" s="4"/>
      <c r="V11" s="2" t="s">
        <v>6</v>
      </c>
      <c r="W11" s="2" t="s">
        <v>7</v>
      </c>
      <c r="X11" s="2" t="s">
        <v>8</v>
      </c>
      <c r="Y11" s="4"/>
      <c r="Z11" s="4"/>
      <c r="AA11" s="2" t="s">
        <v>6</v>
      </c>
      <c r="AB11" s="2" t="s">
        <v>7</v>
      </c>
      <c r="AC11" s="2" t="s">
        <v>8</v>
      </c>
      <c r="AD11" s="4"/>
      <c r="AE11" s="4"/>
      <c r="AF11" s="2" t="s">
        <v>6</v>
      </c>
      <c r="AG11" s="2" t="s">
        <v>7</v>
      </c>
      <c r="AH11" s="2" t="s">
        <v>8</v>
      </c>
    </row>
    <row r="12" spans="1:35" x14ac:dyDescent="0.25">
      <c r="B12" s="3">
        <v>11.5</v>
      </c>
      <c r="C12">
        <v>1.65</v>
      </c>
      <c r="D12" s="13">
        <f>$B$5+$B$4-C12</f>
        <v>1.0000000000000231E-2</v>
      </c>
      <c r="E12" s="13"/>
      <c r="F12" s="3"/>
      <c r="G12" s="3">
        <v>15.5</v>
      </c>
      <c r="H12">
        <v>1.08</v>
      </c>
      <c r="I12" s="13">
        <f t="shared" ref="I12:I13" si="0">$B$5+$B$4-H12</f>
        <v>0.58000000000000007</v>
      </c>
      <c r="J12" s="12"/>
      <c r="K12" s="3"/>
      <c r="L12" s="3">
        <v>14</v>
      </c>
      <c r="M12" s="3">
        <v>0.83</v>
      </c>
      <c r="N12" s="13">
        <f t="shared" ref="N12:N26" si="1">$B$5+$B$4-M12</f>
        <v>0.83000000000000018</v>
      </c>
      <c r="O12" s="13"/>
      <c r="P12" s="3"/>
      <c r="Q12" s="3">
        <v>15</v>
      </c>
      <c r="R12" s="3">
        <v>0.59</v>
      </c>
      <c r="S12" s="13">
        <f t="shared" ref="S12:S29" si="2">$B$5+$B$4-R12</f>
        <v>1.0700000000000003</v>
      </c>
      <c r="T12" s="13"/>
      <c r="U12" s="3"/>
      <c r="V12" s="3">
        <v>16</v>
      </c>
      <c r="W12" s="3">
        <v>-0.17</v>
      </c>
      <c r="X12" s="13">
        <f t="shared" ref="X12:X23" si="3">$B$5+$B$4-W12</f>
        <v>1.83</v>
      </c>
      <c r="Y12" s="13"/>
      <c r="Z12" s="3"/>
      <c r="AA12" s="3">
        <v>16</v>
      </c>
      <c r="AB12" s="3">
        <v>0.4</v>
      </c>
      <c r="AC12" s="13">
        <f t="shared" ref="AC12:AC25" si="4">$B$5+$B$4-AB12</f>
        <v>1.2600000000000002</v>
      </c>
      <c r="AD12" s="12"/>
      <c r="AE12" s="3"/>
      <c r="AF12" s="13">
        <f>9.1+7.8</f>
        <v>16.899999999999999</v>
      </c>
      <c r="AG12" s="13">
        <v>1.59</v>
      </c>
      <c r="AH12" s="13">
        <f t="shared" ref="AH12:AH26" si="5">$B$5+$B$4-AG12</f>
        <v>7.0000000000000062E-2</v>
      </c>
      <c r="AI12" s="12"/>
    </row>
    <row r="13" spans="1:35" x14ac:dyDescent="0.25">
      <c r="B13" s="3">
        <v>10</v>
      </c>
      <c r="C13" s="3">
        <v>0.83</v>
      </c>
      <c r="D13" s="13">
        <f t="shared" ref="D13:D19" si="6">$B$5+$B$4-C13</f>
        <v>0.83000000000000018</v>
      </c>
      <c r="E13" s="12">
        <f>ABS(B12-B13)*AVERAGE(D12:D13)</f>
        <v>0.63000000000000034</v>
      </c>
      <c r="F13" s="3"/>
      <c r="G13" s="3">
        <v>14.5</v>
      </c>
      <c r="H13">
        <v>0.5</v>
      </c>
      <c r="I13" s="13">
        <f t="shared" si="0"/>
        <v>1.1600000000000001</v>
      </c>
      <c r="J13" s="12">
        <f t="shared" ref="J13:J19" si="7">ABS(G12-G13)*AVERAGE(I12:I13)</f>
        <v>0.87000000000000011</v>
      </c>
      <c r="K13" s="3"/>
      <c r="L13" s="3">
        <v>13</v>
      </c>
      <c r="M13" s="3">
        <v>0.4</v>
      </c>
      <c r="N13" s="13">
        <f t="shared" si="1"/>
        <v>1.2600000000000002</v>
      </c>
      <c r="O13" s="12">
        <f>ABS(L12-L13)*AVERAGE(N12:N13)</f>
        <v>1.0450000000000002</v>
      </c>
      <c r="P13" s="3"/>
      <c r="Q13" s="3">
        <v>14</v>
      </c>
      <c r="R13" s="3">
        <v>0.3</v>
      </c>
      <c r="S13" s="13">
        <f t="shared" si="2"/>
        <v>1.36</v>
      </c>
      <c r="T13" s="12">
        <f t="shared" ref="T13:T29" si="8">ABS(Q12-Q13)*AVERAGE(S12:S13)</f>
        <v>1.2150000000000003</v>
      </c>
      <c r="U13" s="3"/>
      <c r="V13" s="3">
        <v>15</v>
      </c>
      <c r="W13" s="3">
        <v>0.28999999999999998</v>
      </c>
      <c r="X13" s="13">
        <f t="shared" si="3"/>
        <v>1.37</v>
      </c>
      <c r="Y13" s="12">
        <f>ABS(V12-V13)*AVERAGE(X12:X13)</f>
        <v>1.6</v>
      </c>
      <c r="Z13" s="3"/>
      <c r="AA13" s="3">
        <v>15</v>
      </c>
      <c r="AB13" s="3">
        <v>0.35</v>
      </c>
      <c r="AC13" s="13">
        <f t="shared" si="4"/>
        <v>1.31</v>
      </c>
      <c r="AD13" s="12">
        <f>ABS(AA12-AA13)*AVERAGE(AC12:AC13)</f>
        <v>1.2850000000000001</v>
      </c>
      <c r="AE13" s="3"/>
      <c r="AF13" s="13">
        <f>7.6+7.8</f>
        <v>15.399999999999999</v>
      </c>
      <c r="AG13" s="13">
        <v>1.37</v>
      </c>
      <c r="AH13" s="13">
        <f t="shared" si="5"/>
        <v>0.29000000000000004</v>
      </c>
      <c r="AI13" s="12">
        <f>ABS(AF12-AF13)*AVERAGE(AH12:AH13)</f>
        <v>0.27000000000000007</v>
      </c>
    </row>
    <row r="14" spans="1:35" x14ac:dyDescent="0.25">
      <c r="B14" s="3">
        <v>7</v>
      </c>
      <c r="C14" s="3">
        <v>-0.15</v>
      </c>
      <c r="D14" s="13">
        <f t="shared" si="6"/>
        <v>1.81</v>
      </c>
      <c r="E14" s="12">
        <f t="shared" ref="E14:E19" si="9">ABS(B13-B14)*AVERAGE(D13:D14)</f>
        <v>3.96</v>
      </c>
      <c r="F14" s="3"/>
      <c r="G14" s="3">
        <v>13.5</v>
      </c>
      <c r="H14" s="3">
        <v>0.42</v>
      </c>
      <c r="I14" s="13">
        <f t="shared" ref="I14:I20" si="10">$B$5+$B$4-H14</f>
        <v>1.2400000000000002</v>
      </c>
      <c r="J14" s="12">
        <f t="shared" si="7"/>
        <v>1.2000000000000002</v>
      </c>
      <c r="K14" s="3"/>
      <c r="L14" s="3">
        <v>12</v>
      </c>
      <c r="M14" s="3">
        <v>0.26</v>
      </c>
      <c r="N14" s="13">
        <f t="shared" si="1"/>
        <v>1.4000000000000001</v>
      </c>
      <c r="O14" s="12">
        <f t="shared" ref="O14:O26" si="11">ABS(L13-L14)*AVERAGE(N13:N14)</f>
        <v>1.33</v>
      </c>
      <c r="P14" s="3"/>
      <c r="Q14" s="3">
        <v>13</v>
      </c>
      <c r="R14" s="3">
        <v>0.18</v>
      </c>
      <c r="S14" s="13">
        <f t="shared" si="2"/>
        <v>1.4800000000000002</v>
      </c>
      <c r="T14" s="12">
        <f t="shared" si="8"/>
        <v>1.4200000000000002</v>
      </c>
      <c r="U14" s="3"/>
      <c r="V14" s="3">
        <v>14</v>
      </c>
      <c r="W14" s="3">
        <v>0.06</v>
      </c>
      <c r="X14" s="13">
        <f t="shared" si="3"/>
        <v>1.6</v>
      </c>
      <c r="Y14" s="12">
        <f t="shared" ref="Y14:Y23" si="12">ABS(V13-V14)*AVERAGE(X13:X14)</f>
        <v>1.4850000000000001</v>
      </c>
      <c r="Z14" s="3"/>
      <c r="AA14" s="3">
        <v>14</v>
      </c>
      <c r="AB14" s="3">
        <v>0.17</v>
      </c>
      <c r="AC14" s="13">
        <f t="shared" si="4"/>
        <v>1.4900000000000002</v>
      </c>
      <c r="AD14" s="12">
        <f t="shared" ref="AD14:AD25" si="13">ABS(AA13-AA14)*AVERAGE(AC13:AC14)</f>
        <v>1.4000000000000001</v>
      </c>
      <c r="AE14" s="3"/>
      <c r="AF14" s="13">
        <f>6.3+7.8</f>
        <v>14.1</v>
      </c>
      <c r="AG14" s="13">
        <v>1.36</v>
      </c>
      <c r="AH14" s="13">
        <f t="shared" si="5"/>
        <v>0.30000000000000004</v>
      </c>
      <c r="AI14" s="12">
        <f t="shared" ref="AI14:AI26" si="14">ABS(AF13-AF14)*AVERAGE(AH13:AH14)</f>
        <v>0.38349999999999973</v>
      </c>
    </row>
    <row r="15" spans="1:35" x14ac:dyDescent="0.25">
      <c r="B15" s="3">
        <v>5</v>
      </c>
      <c r="C15" s="3">
        <v>-0.17</v>
      </c>
      <c r="D15" s="13">
        <f t="shared" si="6"/>
        <v>1.83</v>
      </c>
      <c r="E15" s="12">
        <f t="shared" si="9"/>
        <v>3.64</v>
      </c>
      <c r="F15" s="3"/>
      <c r="G15" s="3">
        <v>12.5</v>
      </c>
      <c r="H15" s="3">
        <v>-0.1</v>
      </c>
      <c r="I15" s="13">
        <f t="shared" si="10"/>
        <v>1.7600000000000002</v>
      </c>
      <c r="J15" s="12">
        <f t="shared" si="7"/>
        <v>1.5000000000000002</v>
      </c>
      <c r="K15" s="3"/>
      <c r="L15" s="3">
        <v>11</v>
      </c>
      <c r="M15" s="3">
        <v>0.27</v>
      </c>
      <c r="N15" s="13">
        <f t="shared" si="1"/>
        <v>1.3900000000000001</v>
      </c>
      <c r="O15" s="12">
        <f t="shared" si="11"/>
        <v>1.395</v>
      </c>
      <c r="P15" s="3"/>
      <c r="Q15" s="3">
        <v>11</v>
      </c>
      <c r="R15" s="3">
        <v>-0.08</v>
      </c>
      <c r="S15" s="13">
        <f t="shared" si="2"/>
        <v>1.7400000000000002</v>
      </c>
      <c r="T15" s="12">
        <f t="shared" si="8"/>
        <v>3.2200000000000006</v>
      </c>
      <c r="U15" s="3"/>
      <c r="V15" s="3">
        <v>12</v>
      </c>
      <c r="W15" s="3">
        <v>-0.01</v>
      </c>
      <c r="X15" s="13">
        <f t="shared" si="3"/>
        <v>1.6700000000000002</v>
      </c>
      <c r="Y15" s="12">
        <f t="shared" si="12"/>
        <v>3.2700000000000005</v>
      </c>
      <c r="Z15" s="3"/>
      <c r="AA15" s="3">
        <v>12</v>
      </c>
      <c r="AB15" s="3">
        <v>-0.13</v>
      </c>
      <c r="AC15" s="13">
        <f t="shared" si="4"/>
        <v>1.79</v>
      </c>
      <c r="AD15" s="12">
        <f t="shared" si="13"/>
        <v>3.2800000000000002</v>
      </c>
      <c r="AE15" s="3"/>
      <c r="AF15" s="13">
        <f>5.2+7.8</f>
        <v>13</v>
      </c>
      <c r="AG15" s="13">
        <v>1.08</v>
      </c>
      <c r="AH15" s="13">
        <f t="shared" si="5"/>
        <v>0.58000000000000007</v>
      </c>
      <c r="AI15" s="12">
        <f t="shared" si="14"/>
        <v>0.48399999999999993</v>
      </c>
    </row>
    <row r="16" spans="1:35" x14ac:dyDescent="0.25">
      <c r="B16" s="3">
        <v>1.5</v>
      </c>
      <c r="C16" s="3">
        <v>0.08</v>
      </c>
      <c r="D16" s="13">
        <f t="shared" si="6"/>
        <v>1.58</v>
      </c>
      <c r="E16" s="12">
        <v>3.64</v>
      </c>
      <c r="F16" s="3"/>
      <c r="G16" s="3">
        <v>11.5</v>
      </c>
      <c r="H16" s="3">
        <v>-0.08</v>
      </c>
      <c r="I16" s="13">
        <f t="shared" si="10"/>
        <v>1.7400000000000002</v>
      </c>
      <c r="J16" s="12">
        <f t="shared" si="7"/>
        <v>1.7500000000000002</v>
      </c>
      <c r="K16" s="3"/>
      <c r="L16" s="3">
        <v>10</v>
      </c>
      <c r="M16" s="3">
        <v>0.08</v>
      </c>
      <c r="N16" s="13">
        <f t="shared" si="1"/>
        <v>1.58</v>
      </c>
      <c r="O16" s="12">
        <f t="shared" si="11"/>
        <v>1.4850000000000001</v>
      </c>
      <c r="P16" s="3"/>
      <c r="Q16" s="3">
        <v>9</v>
      </c>
      <c r="R16" s="3">
        <v>-0.26</v>
      </c>
      <c r="S16" s="13">
        <f t="shared" si="2"/>
        <v>1.9200000000000002</v>
      </c>
      <c r="T16" s="12">
        <f t="shared" si="8"/>
        <v>3.66</v>
      </c>
      <c r="U16" s="3"/>
      <c r="V16" s="3">
        <v>10</v>
      </c>
      <c r="W16" s="3">
        <v>0.11</v>
      </c>
      <c r="X16" s="13">
        <f t="shared" si="3"/>
        <v>1.55</v>
      </c>
      <c r="Y16" s="12">
        <f t="shared" si="12"/>
        <v>3.22</v>
      </c>
      <c r="Z16" s="3"/>
      <c r="AA16" s="3">
        <v>11</v>
      </c>
      <c r="AB16" s="3">
        <v>0.12</v>
      </c>
      <c r="AC16" s="13">
        <f t="shared" si="4"/>
        <v>1.54</v>
      </c>
      <c r="AD16" s="12">
        <f t="shared" si="13"/>
        <v>1.665</v>
      </c>
      <c r="AE16" s="3"/>
      <c r="AF16" s="13">
        <f>3.4+7.8</f>
        <v>11.2</v>
      </c>
      <c r="AG16" s="13">
        <v>0.41</v>
      </c>
      <c r="AH16" s="13">
        <f t="shared" si="5"/>
        <v>1.2500000000000002</v>
      </c>
      <c r="AI16" s="12">
        <f t="shared" si="14"/>
        <v>1.6470000000000009</v>
      </c>
    </row>
    <row r="17" spans="2:35" x14ac:dyDescent="0.25">
      <c r="B17" s="3">
        <v>0</v>
      </c>
      <c r="C17" s="3">
        <v>0.08</v>
      </c>
      <c r="D17" s="13">
        <f>$B$5+$B$4-C17</f>
        <v>1.58</v>
      </c>
      <c r="E17" s="12"/>
      <c r="F17" s="3"/>
      <c r="G17" s="3">
        <v>10.5</v>
      </c>
      <c r="H17" s="3">
        <v>0.11</v>
      </c>
      <c r="I17" s="13">
        <f t="shared" si="10"/>
        <v>1.55</v>
      </c>
      <c r="J17" s="12">
        <f t="shared" si="7"/>
        <v>1.645</v>
      </c>
      <c r="K17" s="3"/>
      <c r="L17" s="3">
        <v>8.5</v>
      </c>
      <c r="M17" s="3">
        <v>-0.68</v>
      </c>
      <c r="N17" s="13">
        <f t="shared" si="1"/>
        <v>2.3400000000000003</v>
      </c>
      <c r="O17" s="12">
        <f t="shared" si="11"/>
        <v>2.9400000000000004</v>
      </c>
      <c r="P17" s="3"/>
      <c r="Q17" s="3">
        <v>7</v>
      </c>
      <c r="R17" s="3">
        <v>-0.67</v>
      </c>
      <c r="S17" s="13">
        <f t="shared" si="2"/>
        <v>2.33</v>
      </c>
      <c r="T17" s="12">
        <f t="shared" si="8"/>
        <v>4.25</v>
      </c>
      <c r="U17" s="3"/>
      <c r="V17" s="3">
        <v>8</v>
      </c>
      <c r="W17" s="3">
        <v>-0.18</v>
      </c>
      <c r="X17" s="13">
        <f t="shared" si="3"/>
        <v>1.84</v>
      </c>
      <c r="Y17" s="12">
        <f t="shared" si="12"/>
        <v>3.39</v>
      </c>
      <c r="Z17" s="3"/>
      <c r="AA17" s="3">
        <v>9</v>
      </c>
      <c r="AB17" s="3">
        <v>0.12</v>
      </c>
      <c r="AC17" s="13">
        <f t="shared" si="4"/>
        <v>1.54</v>
      </c>
      <c r="AD17" s="12">
        <f t="shared" si="13"/>
        <v>3.08</v>
      </c>
      <c r="AE17" s="3"/>
      <c r="AF17" s="13">
        <v>7.8</v>
      </c>
      <c r="AG17" s="13">
        <v>0.04</v>
      </c>
      <c r="AH17" s="13">
        <f t="shared" si="5"/>
        <v>1.62</v>
      </c>
      <c r="AI17" s="12">
        <f t="shared" si="14"/>
        <v>4.8789999999999996</v>
      </c>
    </row>
    <row r="18" spans="2:35" x14ac:dyDescent="0.25">
      <c r="B18" s="3">
        <v>-2.5</v>
      </c>
      <c r="C18" s="3">
        <v>0.05</v>
      </c>
      <c r="D18" s="13">
        <f t="shared" si="6"/>
        <v>1.61</v>
      </c>
      <c r="E18" s="12">
        <f t="shared" si="9"/>
        <v>3.9875000000000007</v>
      </c>
      <c r="F18" s="3"/>
      <c r="G18" s="3">
        <v>9.5</v>
      </c>
      <c r="H18" s="3">
        <v>0.01</v>
      </c>
      <c r="I18" s="13">
        <f t="shared" si="10"/>
        <v>1.6500000000000001</v>
      </c>
      <c r="J18" s="12">
        <f t="shared" si="7"/>
        <v>1.6</v>
      </c>
      <c r="K18" s="3"/>
      <c r="L18" s="3">
        <v>7</v>
      </c>
      <c r="M18" s="3">
        <v>-0.78</v>
      </c>
      <c r="N18" s="13">
        <f t="shared" si="1"/>
        <v>2.4400000000000004</v>
      </c>
      <c r="O18" s="12">
        <f t="shared" si="11"/>
        <v>3.5850000000000009</v>
      </c>
      <c r="P18" s="3"/>
      <c r="Q18" s="3">
        <v>6</v>
      </c>
      <c r="R18" s="3">
        <v>-0.64</v>
      </c>
      <c r="S18" s="13">
        <f t="shared" si="2"/>
        <v>2.3000000000000003</v>
      </c>
      <c r="T18" s="12">
        <f t="shared" si="8"/>
        <v>2.3150000000000004</v>
      </c>
      <c r="U18" s="3"/>
      <c r="V18" s="3">
        <v>0</v>
      </c>
      <c r="W18" s="3">
        <v>0</v>
      </c>
      <c r="X18" s="13">
        <f t="shared" si="3"/>
        <v>1.6600000000000001</v>
      </c>
      <c r="Y18" s="12"/>
      <c r="Z18" s="3"/>
      <c r="AA18" s="3">
        <v>0</v>
      </c>
      <c r="AB18" s="3">
        <v>0</v>
      </c>
      <c r="AC18" s="13">
        <f t="shared" si="4"/>
        <v>1.6600000000000001</v>
      </c>
      <c r="AD18" s="12"/>
      <c r="AE18" s="3"/>
      <c r="AF18" s="13">
        <v>0</v>
      </c>
      <c r="AG18" s="13">
        <v>-0.23</v>
      </c>
      <c r="AH18" s="13">
        <f t="shared" si="5"/>
        <v>1.8900000000000001</v>
      </c>
      <c r="AI18" s="12"/>
    </row>
    <row r="19" spans="2:35" x14ac:dyDescent="0.25">
      <c r="B19" s="3">
        <v>-3</v>
      </c>
      <c r="C19" s="3">
        <v>1.05</v>
      </c>
      <c r="D19" s="13">
        <f t="shared" si="6"/>
        <v>0.6100000000000001</v>
      </c>
      <c r="E19" s="12">
        <f t="shared" si="9"/>
        <v>0.55500000000000005</v>
      </c>
      <c r="F19" s="3"/>
      <c r="G19" s="3">
        <v>8.5</v>
      </c>
      <c r="H19" s="3">
        <v>0.25</v>
      </c>
      <c r="I19" s="13">
        <f t="shared" si="10"/>
        <v>1.4100000000000001</v>
      </c>
      <c r="J19" s="12">
        <f t="shared" si="7"/>
        <v>1.5300000000000002</v>
      </c>
      <c r="K19" s="3"/>
      <c r="L19" s="3">
        <v>4</v>
      </c>
      <c r="M19" s="3">
        <v>-0.68</v>
      </c>
      <c r="N19" s="13">
        <f t="shared" si="1"/>
        <v>2.3400000000000003</v>
      </c>
      <c r="O19" s="12">
        <f t="shared" si="11"/>
        <v>7.1700000000000017</v>
      </c>
      <c r="P19" s="3"/>
      <c r="Q19" s="3">
        <v>4</v>
      </c>
      <c r="R19" s="3">
        <v>-0.86</v>
      </c>
      <c r="S19" s="13">
        <f t="shared" si="2"/>
        <v>2.52</v>
      </c>
      <c r="T19" s="12">
        <f t="shared" si="8"/>
        <v>4.82</v>
      </c>
      <c r="U19" s="3"/>
      <c r="V19" s="3">
        <v>-5</v>
      </c>
      <c r="W19" s="3">
        <v>-0.25</v>
      </c>
      <c r="X19" s="13">
        <f t="shared" si="3"/>
        <v>1.9100000000000001</v>
      </c>
      <c r="Y19" s="12"/>
      <c r="Z19" s="3"/>
      <c r="AA19" s="3">
        <v>-4</v>
      </c>
      <c r="AB19" s="3">
        <v>-0.15</v>
      </c>
      <c r="AC19" s="13">
        <f t="shared" si="4"/>
        <v>1.81</v>
      </c>
      <c r="AD19" s="12"/>
      <c r="AE19" s="3"/>
      <c r="AF19" s="13">
        <v>-2.7</v>
      </c>
      <c r="AG19" s="13">
        <v>0.1</v>
      </c>
      <c r="AH19" s="13">
        <f t="shared" si="5"/>
        <v>1.56</v>
      </c>
      <c r="AI19" s="12">
        <f t="shared" si="14"/>
        <v>4.6575000000000006</v>
      </c>
    </row>
    <row r="20" spans="2:35" x14ac:dyDescent="0.25">
      <c r="B20" s="3"/>
      <c r="C20" s="3"/>
      <c r="D20" s="13"/>
      <c r="E20" s="12"/>
      <c r="F20" s="3"/>
      <c r="G20" s="3">
        <v>0</v>
      </c>
      <c r="H20" s="3">
        <v>0</v>
      </c>
      <c r="I20" s="13">
        <f t="shared" si="10"/>
        <v>1.6600000000000001</v>
      </c>
      <c r="J20" s="12"/>
      <c r="K20" s="3"/>
      <c r="L20" s="3">
        <v>0</v>
      </c>
      <c r="M20" s="3">
        <v>0</v>
      </c>
      <c r="N20" s="13">
        <f t="shared" si="1"/>
        <v>1.6600000000000001</v>
      </c>
      <c r="O20" s="12"/>
      <c r="P20" s="3"/>
      <c r="Q20" s="3">
        <v>0</v>
      </c>
      <c r="R20" s="3">
        <v>0</v>
      </c>
      <c r="S20" s="13">
        <f t="shared" si="2"/>
        <v>1.6600000000000001</v>
      </c>
      <c r="T20" s="12"/>
      <c r="U20" s="3"/>
      <c r="V20" s="3">
        <v>-7</v>
      </c>
      <c r="W20" s="3">
        <v>0.45</v>
      </c>
      <c r="X20" s="13">
        <f t="shared" si="3"/>
        <v>1.2100000000000002</v>
      </c>
      <c r="Y20" s="12">
        <f t="shared" si="12"/>
        <v>3.12</v>
      </c>
      <c r="Z20" s="3"/>
      <c r="AA20" s="3">
        <v>-5</v>
      </c>
      <c r="AB20" s="3">
        <v>-0.25</v>
      </c>
      <c r="AC20" s="13">
        <f t="shared" si="4"/>
        <v>1.9100000000000001</v>
      </c>
      <c r="AD20" s="12">
        <f t="shared" si="13"/>
        <v>1.86</v>
      </c>
      <c r="AE20" s="3"/>
      <c r="AF20" s="13">
        <v>-5.3</v>
      </c>
      <c r="AG20" s="13">
        <v>0.4</v>
      </c>
      <c r="AH20" s="13">
        <f t="shared" si="5"/>
        <v>1.2600000000000002</v>
      </c>
      <c r="AI20" s="12">
        <f t="shared" si="14"/>
        <v>3.6659999999999999</v>
      </c>
    </row>
    <row r="21" spans="2:35" x14ac:dyDescent="0.25">
      <c r="B21" s="3"/>
      <c r="C21" s="3"/>
      <c r="D21" s="13"/>
      <c r="E21" s="12"/>
      <c r="F21" s="3"/>
      <c r="G21" s="3"/>
      <c r="H21" s="3"/>
      <c r="I21" s="3"/>
      <c r="K21" s="3"/>
      <c r="L21" s="3">
        <v>-3.2</v>
      </c>
      <c r="M21" s="3">
        <v>0.42</v>
      </c>
      <c r="N21" s="13">
        <f t="shared" si="1"/>
        <v>1.2400000000000002</v>
      </c>
      <c r="O21" s="12"/>
      <c r="P21" s="3"/>
      <c r="Q21" s="3">
        <v>-3.5</v>
      </c>
      <c r="R21" s="3">
        <v>-0.16</v>
      </c>
      <c r="S21" s="13">
        <f t="shared" si="2"/>
        <v>1.82</v>
      </c>
      <c r="T21" s="12"/>
      <c r="U21" s="3"/>
      <c r="V21" s="3">
        <v>-9</v>
      </c>
      <c r="W21" s="3">
        <v>1.03</v>
      </c>
      <c r="X21" s="13">
        <f t="shared" si="3"/>
        <v>0.63000000000000012</v>
      </c>
      <c r="Y21" s="12">
        <f t="shared" si="12"/>
        <v>1.8400000000000003</v>
      </c>
      <c r="Z21" s="3"/>
      <c r="AA21" s="3">
        <v>-6</v>
      </c>
      <c r="AB21" s="3">
        <v>-0.11</v>
      </c>
      <c r="AC21" s="13">
        <f t="shared" si="4"/>
        <v>1.7700000000000002</v>
      </c>
      <c r="AD21" s="12">
        <f t="shared" si="13"/>
        <v>1.8400000000000003</v>
      </c>
      <c r="AE21" s="3"/>
      <c r="AF21" s="13">
        <v>-6.4</v>
      </c>
      <c r="AG21" s="13">
        <v>0.53</v>
      </c>
      <c r="AH21" s="13">
        <f t="shared" si="5"/>
        <v>1.1300000000000001</v>
      </c>
      <c r="AI21" s="12">
        <f t="shared" si="14"/>
        <v>1.3145000000000009</v>
      </c>
    </row>
    <row r="22" spans="2:35" x14ac:dyDescent="0.25">
      <c r="B22" s="3"/>
      <c r="C22" s="3"/>
      <c r="D22" s="3"/>
      <c r="E22" s="3"/>
      <c r="F22" s="3"/>
      <c r="G22" s="3"/>
      <c r="H22" s="3"/>
      <c r="I22" s="3"/>
      <c r="K22" s="3"/>
      <c r="L22" s="3">
        <v>-5</v>
      </c>
      <c r="M22" s="3">
        <v>0.47</v>
      </c>
      <c r="N22" s="13">
        <f t="shared" si="1"/>
        <v>1.1900000000000002</v>
      </c>
      <c r="O22" s="12">
        <f t="shared" si="11"/>
        <v>2.1870000000000003</v>
      </c>
      <c r="P22" s="3"/>
      <c r="Q22" s="3">
        <v>-5</v>
      </c>
      <c r="R22" s="3">
        <v>0.21</v>
      </c>
      <c r="S22" s="13">
        <f t="shared" si="2"/>
        <v>1.4500000000000002</v>
      </c>
      <c r="T22" s="12">
        <f t="shared" si="8"/>
        <v>2.4525000000000006</v>
      </c>
      <c r="U22" s="3"/>
      <c r="V22" s="3">
        <v>-10</v>
      </c>
      <c r="W22" s="3">
        <v>1.28</v>
      </c>
      <c r="X22" s="13">
        <f t="shared" si="3"/>
        <v>0.38000000000000012</v>
      </c>
      <c r="Y22" s="12">
        <f t="shared" si="12"/>
        <v>0.50500000000000012</v>
      </c>
      <c r="Z22" s="3"/>
      <c r="AA22" s="3">
        <v>-7</v>
      </c>
      <c r="AB22" s="3">
        <v>0.19</v>
      </c>
      <c r="AC22" s="13">
        <f t="shared" si="4"/>
        <v>1.4700000000000002</v>
      </c>
      <c r="AD22" s="12">
        <f t="shared" si="13"/>
        <v>1.62</v>
      </c>
      <c r="AE22" s="3"/>
      <c r="AF22" s="13">
        <v>-8.25</v>
      </c>
      <c r="AG22" s="13">
        <v>0.51</v>
      </c>
      <c r="AH22" s="13">
        <f t="shared" si="5"/>
        <v>1.1500000000000001</v>
      </c>
      <c r="AI22" s="12">
        <f t="shared" si="14"/>
        <v>2.109</v>
      </c>
    </row>
    <row r="23" spans="2:35" x14ac:dyDescent="0.25">
      <c r="B23" s="3"/>
      <c r="C23" s="3"/>
      <c r="D23" s="3"/>
      <c r="E23" s="3"/>
      <c r="F23" s="3"/>
      <c r="G23" s="3"/>
      <c r="H23" s="3"/>
      <c r="I23" s="3"/>
      <c r="K23" s="3"/>
      <c r="L23" s="3">
        <v>-6</v>
      </c>
      <c r="M23" s="3">
        <v>0.25</v>
      </c>
      <c r="N23" s="13">
        <f t="shared" si="1"/>
        <v>1.4100000000000001</v>
      </c>
      <c r="O23" s="12">
        <f t="shared" si="11"/>
        <v>1.3000000000000003</v>
      </c>
      <c r="P23" s="3"/>
      <c r="Q23" s="3">
        <v>-6</v>
      </c>
      <c r="R23" s="3">
        <v>-0.06</v>
      </c>
      <c r="S23" s="13">
        <f t="shared" si="2"/>
        <v>1.7200000000000002</v>
      </c>
      <c r="T23" s="12">
        <f t="shared" si="8"/>
        <v>1.5850000000000002</v>
      </c>
      <c r="U23" s="3"/>
      <c r="V23" s="3">
        <v>-11</v>
      </c>
      <c r="W23" s="3">
        <v>1.03</v>
      </c>
      <c r="X23" s="13">
        <f t="shared" si="3"/>
        <v>0.63000000000000012</v>
      </c>
      <c r="Y23" s="12">
        <f t="shared" si="12"/>
        <v>0.50500000000000012</v>
      </c>
      <c r="Z23" s="3"/>
      <c r="AA23" s="3">
        <v>-9</v>
      </c>
      <c r="AB23" s="3">
        <v>0.61</v>
      </c>
      <c r="AC23" s="13">
        <f t="shared" si="4"/>
        <v>1.0500000000000003</v>
      </c>
      <c r="AD23" s="12">
        <f t="shared" si="13"/>
        <v>2.5200000000000005</v>
      </c>
      <c r="AE23" s="3"/>
      <c r="AF23" s="13">
        <v>-9.6999999999999993</v>
      </c>
      <c r="AG23" s="13">
        <v>0.84</v>
      </c>
      <c r="AH23" s="13">
        <f t="shared" si="5"/>
        <v>0.82000000000000017</v>
      </c>
      <c r="AI23" s="12">
        <f t="shared" si="14"/>
        <v>1.4282499999999994</v>
      </c>
    </row>
    <row r="24" spans="2:35" x14ac:dyDescent="0.25">
      <c r="B24" s="3"/>
      <c r="C24" s="3"/>
      <c r="D24" s="3"/>
      <c r="E24" s="3"/>
      <c r="F24" s="3"/>
      <c r="G24" s="3"/>
      <c r="H24" s="3"/>
      <c r="I24" s="3"/>
      <c r="K24" s="3"/>
      <c r="L24" s="3">
        <v>-7</v>
      </c>
      <c r="M24" s="3">
        <v>0.6</v>
      </c>
      <c r="N24" s="13">
        <f t="shared" si="1"/>
        <v>1.06</v>
      </c>
      <c r="O24" s="12">
        <f t="shared" si="11"/>
        <v>1.2350000000000001</v>
      </c>
      <c r="P24" s="3"/>
      <c r="Q24" s="3">
        <v>-7</v>
      </c>
      <c r="R24" s="3">
        <v>0.68</v>
      </c>
      <c r="S24" s="13">
        <f t="shared" si="2"/>
        <v>0.98000000000000009</v>
      </c>
      <c r="T24" s="12">
        <f t="shared" si="8"/>
        <v>1.35</v>
      </c>
      <c r="U24" s="3"/>
      <c r="V24" s="3"/>
      <c r="W24" s="3"/>
      <c r="X24" s="3"/>
      <c r="Z24" s="3"/>
      <c r="AA24" s="3">
        <v>-10</v>
      </c>
      <c r="AB24" s="3">
        <v>0.67</v>
      </c>
      <c r="AC24" s="13">
        <f t="shared" si="4"/>
        <v>0.9900000000000001</v>
      </c>
      <c r="AD24" s="12">
        <f t="shared" si="13"/>
        <v>1.0200000000000002</v>
      </c>
      <c r="AE24" s="3"/>
      <c r="AF24" s="13">
        <v>-11.15</v>
      </c>
      <c r="AG24" s="13">
        <v>0.68</v>
      </c>
      <c r="AH24" s="13">
        <f t="shared" si="5"/>
        <v>0.98000000000000009</v>
      </c>
      <c r="AI24" s="12">
        <f t="shared" si="14"/>
        <v>1.305000000000001</v>
      </c>
    </row>
    <row r="25" spans="2:3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>
        <v>-8</v>
      </c>
      <c r="M25" s="3">
        <v>0.68</v>
      </c>
      <c r="N25" s="13">
        <f t="shared" si="1"/>
        <v>0.98000000000000009</v>
      </c>
      <c r="O25" s="12">
        <f t="shared" si="11"/>
        <v>1.02</v>
      </c>
      <c r="P25" s="3"/>
      <c r="Q25" s="3">
        <v>-8</v>
      </c>
      <c r="R25" s="3">
        <v>0.71</v>
      </c>
      <c r="S25" s="13">
        <f t="shared" si="2"/>
        <v>0.95000000000000018</v>
      </c>
      <c r="T25" s="12">
        <f t="shared" si="8"/>
        <v>0.96500000000000008</v>
      </c>
      <c r="U25" s="3"/>
      <c r="V25" s="3"/>
      <c r="W25" s="3"/>
      <c r="X25" s="3"/>
      <c r="Z25" s="3"/>
      <c r="AA25" s="3">
        <v>-11</v>
      </c>
      <c r="AB25" s="3">
        <v>0.92</v>
      </c>
      <c r="AC25" s="13">
        <f t="shared" si="4"/>
        <v>0.7400000000000001</v>
      </c>
      <c r="AD25" s="12">
        <f t="shared" si="13"/>
        <v>0.8650000000000001</v>
      </c>
      <c r="AE25" s="3"/>
      <c r="AF25" s="13">
        <v>-11.5</v>
      </c>
      <c r="AG25" s="13">
        <v>0.96</v>
      </c>
      <c r="AH25" s="13">
        <f t="shared" si="5"/>
        <v>0.70000000000000018</v>
      </c>
      <c r="AI25" s="12">
        <f t="shared" si="14"/>
        <v>0.29399999999999971</v>
      </c>
    </row>
    <row r="26" spans="2:3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>
        <v>-9</v>
      </c>
      <c r="M26" s="3">
        <v>0.81</v>
      </c>
      <c r="N26" s="13">
        <f t="shared" si="1"/>
        <v>0.85000000000000009</v>
      </c>
      <c r="O26" s="12">
        <f t="shared" si="11"/>
        <v>0.91500000000000004</v>
      </c>
      <c r="P26" s="3"/>
      <c r="Q26" s="3">
        <v>-9</v>
      </c>
      <c r="R26" s="3">
        <v>0.98</v>
      </c>
      <c r="S26" s="13">
        <f t="shared" si="2"/>
        <v>0.68000000000000016</v>
      </c>
      <c r="T26" s="12">
        <f t="shared" si="8"/>
        <v>0.81500000000000017</v>
      </c>
      <c r="U26" s="3"/>
      <c r="V26" s="3"/>
      <c r="W26" s="3"/>
      <c r="X26" s="3"/>
      <c r="Z26" s="3"/>
      <c r="AA26" s="3"/>
      <c r="AB26" s="3"/>
      <c r="AC26" s="3"/>
      <c r="AE26" s="3"/>
      <c r="AF26" s="13">
        <v>-13.1</v>
      </c>
      <c r="AG26" s="13">
        <v>2.17</v>
      </c>
      <c r="AH26" s="13">
        <f t="shared" si="5"/>
        <v>-0.50999999999999979</v>
      </c>
      <c r="AI26" s="12">
        <f t="shared" si="14"/>
        <v>0.15200000000000027</v>
      </c>
    </row>
    <row r="27" spans="2:35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>
        <v>-10</v>
      </c>
      <c r="R27" s="3">
        <v>1.25</v>
      </c>
      <c r="S27" s="13">
        <f t="shared" si="2"/>
        <v>0.41000000000000014</v>
      </c>
      <c r="T27" s="12">
        <f t="shared" si="8"/>
        <v>0.54500000000000015</v>
      </c>
      <c r="U27" s="3"/>
      <c r="V27" s="3"/>
      <c r="W27" s="3"/>
      <c r="X27" s="3"/>
      <c r="Z27" s="3"/>
      <c r="AA27" s="3"/>
      <c r="AB27" s="3"/>
      <c r="AC27" s="3"/>
      <c r="AE27" s="3"/>
      <c r="AF27" s="3"/>
      <c r="AG27" s="3"/>
      <c r="AH27" s="3"/>
    </row>
    <row r="28" spans="2:35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>
        <v>-12</v>
      </c>
      <c r="R28" s="3">
        <v>1.29</v>
      </c>
      <c r="S28" s="13">
        <f t="shared" si="2"/>
        <v>0.37000000000000011</v>
      </c>
      <c r="T28" s="12">
        <f t="shared" si="8"/>
        <v>0.78000000000000025</v>
      </c>
      <c r="U28" s="3"/>
      <c r="V28" s="3"/>
      <c r="W28" s="3"/>
      <c r="X28" s="3"/>
      <c r="Z28" s="3"/>
      <c r="AA28" s="3"/>
      <c r="AB28" s="3"/>
      <c r="AC28" s="3"/>
      <c r="AE28" s="3"/>
      <c r="AF28" s="3"/>
      <c r="AG28" s="3"/>
      <c r="AH28" s="3"/>
    </row>
    <row r="29" spans="2:35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>
        <v>-13</v>
      </c>
      <c r="R29" s="3">
        <v>1.25</v>
      </c>
      <c r="S29" s="13">
        <f t="shared" si="2"/>
        <v>0.41000000000000014</v>
      </c>
      <c r="T29" s="12">
        <f t="shared" si="8"/>
        <v>0.39000000000000012</v>
      </c>
      <c r="U29" s="3"/>
      <c r="V29" s="3"/>
      <c r="W29" s="3"/>
      <c r="X29" s="3"/>
      <c r="Z29" s="3"/>
      <c r="AA29" s="3"/>
      <c r="AB29" s="3"/>
      <c r="AC29" s="3"/>
      <c r="AE29" s="3"/>
      <c r="AF29" s="3"/>
      <c r="AG29" s="3"/>
      <c r="AH29" s="3"/>
    </row>
    <row r="30" spans="2:35" x14ac:dyDescent="0.25">
      <c r="G30" s="3"/>
      <c r="H30" s="3"/>
      <c r="I30" s="3"/>
      <c r="J30" s="3"/>
      <c r="K30" s="3"/>
      <c r="L30" s="3"/>
      <c r="M30" s="3"/>
      <c r="N30" s="3"/>
      <c r="O30" s="3"/>
      <c r="P30" s="3"/>
      <c r="R30" s="3"/>
      <c r="S30" s="3"/>
      <c r="T30" s="3"/>
      <c r="U30" s="3"/>
      <c r="V30" s="3"/>
      <c r="W30" s="3"/>
      <c r="X30" s="3"/>
      <c r="Z30" s="3"/>
      <c r="AA30" s="3"/>
      <c r="AB30" s="3"/>
      <c r="AC30" s="3"/>
      <c r="AE30" s="3"/>
      <c r="AF30" s="3"/>
      <c r="AG30" s="3"/>
      <c r="AH30" s="3"/>
    </row>
    <row r="31" spans="2:35" x14ac:dyDescent="0.25"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Z31" s="3"/>
      <c r="AA31" s="3"/>
      <c r="AB31" s="3"/>
      <c r="AC31" s="3"/>
      <c r="AE31" s="3"/>
      <c r="AF31" s="3"/>
      <c r="AG31" s="3"/>
      <c r="AH31" s="3"/>
    </row>
    <row r="32" spans="2:35" x14ac:dyDescent="0.25"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E32" s="3"/>
      <c r="AF32" s="3"/>
      <c r="AG32" s="3"/>
      <c r="AH32" s="3"/>
    </row>
    <row r="33" spans="1:36" x14ac:dyDescent="0.25"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6" x14ac:dyDescent="0.25">
      <c r="A34" t="s">
        <v>28</v>
      </c>
      <c r="D34" s="5" t="s">
        <v>26</v>
      </c>
      <c r="E34">
        <f>SUM(E18:E19)</f>
        <v>4.5425000000000004</v>
      </c>
      <c r="F34" t="s">
        <v>27</v>
      </c>
      <c r="G34" s="3"/>
      <c r="H34" s="3"/>
      <c r="I34" s="5" t="s">
        <v>26</v>
      </c>
      <c r="J34">
        <f>SUM(J20)</f>
        <v>0</v>
      </c>
      <c r="K34" t="s">
        <v>27</v>
      </c>
      <c r="L34" s="3"/>
      <c r="M34" s="3"/>
      <c r="N34" s="5" t="s">
        <v>26</v>
      </c>
      <c r="O34">
        <f>SUM(O21:O26)</f>
        <v>6.6570000000000009</v>
      </c>
      <c r="P34" t="s">
        <v>27</v>
      </c>
      <c r="Q34" s="3"/>
      <c r="R34" s="3"/>
      <c r="S34" s="5" t="s">
        <v>26</v>
      </c>
      <c r="T34">
        <f>SUM(T21:T29)</f>
        <v>8.8825000000000021</v>
      </c>
      <c r="U34" t="s">
        <v>27</v>
      </c>
      <c r="V34" s="3"/>
      <c r="W34" s="3"/>
      <c r="X34" s="5" t="s">
        <v>26</v>
      </c>
      <c r="Y34">
        <f>SUM(Y19:Y23)</f>
        <v>5.9700000000000006</v>
      </c>
      <c r="Z34" t="s">
        <v>27</v>
      </c>
      <c r="AA34" s="3"/>
      <c r="AB34" s="3"/>
      <c r="AC34" s="5" t="s">
        <v>26</v>
      </c>
      <c r="AD34">
        <f>SUM(AD19:AD25)</f>
        <v>9.7250000000000014</v>
      </c>
      <c r="AE34" t="s">
        <v>27</v>
      </c>
      <c r="AF34" s="3"/>
      <c r="AG34" s="3"/>
      <c r="AH34" s="5" t="s">
        <v>26</v>
      </c>
      <c r="AI34">
        <f>SUM(AI13:AI17)</f>
        <v>7.6635</v>
      </c>
      <c r="AJ34" t="s">
        <v>27</v>
      </c>
    </row>
    <row r="35" spans="1:36" x14ac:dyDescent="0.25">
      <c r="A35" t="s">
        <v>29</v>
      </c>
      <c r="D35" s="5" t="s">
        <v>26</v>
      </c>
      <c r="E35" s="3">
        <f>SUM(E13:E16)</f>
        <v>11.870000000000001</v>
      </c>
      <c r="F35" t="s">
        <v>27</v>
      </c>
      <c r="G35" s="3"/>
      <c r="H35" s="3"/>
      <c r="I35" s="5" t="s">
        <v>26</v>
      </c>
      <c r="J35" s="3">
        <f>SUM(J12:J19)</f>
        <v>10.094999999999999</v>
      </c>
      <c r="K35" t="s">
        <v>27</v>
      </c>
      <c r="L35" s="3"/>
      <c r="M35" s="3"/>
      <c r="N35" s="5" t="s">
        <v>26</v>
      </c>
      <c r="O35" s="3">
        <f>SUM(O13:O19)</f>
        <v>18.950000000000003</v>
      </c>
      <c r="P35" t="s">
        <v>27</v>
      </c>
      <c r="Q35" s="3"/>
      <c r="R35" s="3"/>
      <c r="S35" s="5" t="s">
        <v>26</v>
      </c>
      <c r="T35" s="3">
        <f>SUM(T12:T19)</f>
        <v>20.900000000000002</v>
      </c>
      <c r="U35" t="s">
        <v>27</v>
      </c>
      <c r="V35" s="3"/>
      <c r="W35" s="3"/>
      <c r="X35" s="5" t="s">
        <v>26</v>
      </c>
      <c r="Y35" s="3">
        <f>SUM(Y13:Y17)</f>
        <v>12.965000000000002</v>
      </c>
      <c r="Z35" t="s">
        <v>27</v>
      </c>
      <c r="AA35" s="3"/>
      <c r="AB35" s="3"/>
      <c r="AC35" s="5" t="s">
        <v>26</v>
      </c>
      <c r="AD35" s="3">
        <f>SUM(AD12:AD17)</f>
        <v>10.71</v>
      </c>
      <c r="AE35" t="s">
        <v>27</v>
      </c>
      <c r="AF35" s="3"/>
      <c r="AG35" s="3"/>
      <c r="AH35" s="5" t="s">
        <v>26</v>
      </c>
      <c r="AI35" s="3">
        <f>SUM(AI19:AI26)</f>
        <v>14.926250000000005</v>
      </c>
      <c r="AJ35" t="s">
        <v>27</v>
      </c>
    </row>
    <row r="36" spans="1:36" x14ac:dyDescent="0.25"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6" x14ac:dyDescent="0.25">
      <c r="A37" t="s">
        <v>49</v>
      </c>
      <c r="B37" s="9" t="s">
        <v>51</v>
      </c>
      <c r="C37" s="10">
        <f>ABS((B12-B16)/(D16-D12))</f>
        <v>6.369426751592357</v>
      </c>
      <c r="D37" s="3"/>
      <c r="E37" s="3"/>
      <c r="F37" s="3"/>
      <c r="G37" s="9" t="s">
        <v>51</v>
      </c>
      <c r="H37" s="10">
        <f>ABS((G14-G18)/(I18-I14))</f>
        <v>9.7560975609756113</v>
      </c>
      <c r="I37" s="3"/>
      <c r="J37" s="3"/>
      <c r="K37" s="3"/>
      <c r="L37" s="9" t="s">
        <v>51</v>
      </c>
      <c r="M37" s="10">
        <f>ABS((L12-L16)/(N16-N12))</f>
        <v>5.3333333333333339</v>
      </c>
      <c r="N37" s="3"/>
      <c r="O37" s="3"/>
      <c r="P37" s="3"/>
      <c r="Q37" s="9" t="s">
        <v>51</v>
      </c>
      <c r="R37" s="10">
        <f>ABS((Q12-Q19)/(S19-S12))</f>
        <v>7.586206896551726</v>
      </c>
      <c r="S37" s="3"/>
      <c r="T37" s="3"/>
      <c r="U37" s="3"/>
      <c r="V37" s="9" t="s">
        <v>51</v>
      </c>
      <c r="W37" s="10">
        <f>ABS((V12-V21)/(X21-X12))</f>
        <v>20.833333333333336</v>
      </c>
      <c r="X37" s="3"/>
      <c r="Y37" s="3"/>
      <c r="Z37" s="3"/>
      <c r="AA37" s="9" t="s">
        <v>51</v>
      </c>
      <c r="AB37" s="10">
        <f>ABS((AA12-AA20)/(AC20-AC12))</f>
        <v>32.307692307692314</v>
      </c>
      <c r="AC37" s="3"/>
      <c r="AD37" s="3"/>
      <c r="AE37" s="3"/>
      <c r="AF37" s="9" t="s">
        <v>51</v>
      </c>
      <c r="AG37" s="10">
        <f>ABS((AF12-AF17)/(AH17-AH12))</f>
        <v>5.8709677419354822</v>
      </c>
      <c r="AH37" s="3"/>
    </row>
    <row r="38" spans="1:36" x14ac:dyDescent="0.25">
      <c r="A38" t="s">
        <v>50</v>
      </c>
      <c r="B38" s="9" t="s">
        <v>51</v>
      </c>
      <c r="C38" s="10">
        <f>ABS((B17-B21)/(D21-D17))</f>
        <v>0</v>
      </c>
      <c r="G38" s="9" t="s">
        <v>51</v>
      </c>
      <c r="H38" s="10">
        <f>ABS((G20-G24)/(I24-I20))</f>
        <v>0</v>
      </c>
      <c r="L38" s="9" t="s">
        <v>51</v>
      </c>
      <c r="M38" s="10">
        <f>ABS((L17-L24)/(N24-N17))</f>
        <v>12.109374999999998</v>
      </c>
      <c r="Q38" s="9" t="s">
        <v>51</v>
      </c>
      <c r="R38" s="10">
        <f>ABS((Q20-Q28)/(S28-S20))</f>
        <v>9.3023255813953494</v>
      </c>
      <c r="V38" s="9" t="s">
        <v>51</v>
      </c>
      <c r="W38" s="10">
        <f>ABS((V22-V31)/(X31-X22))</f>
        <v>26.315789473684202</v>
      </c>
      <c r="AA38" s="9" t="s">
        <v>51</v>
      </c>
      <c r="AB38" s="10">
        <f>ABS((AA21-AA32)/(AC32-AC21))</f>
        <v>3.3898305084745757</v>
      </c>
      <c r="AF38" s="9" t="s">
        <v>51</v>
      </c>
      <c r="AG38" s="10">
        <f>ABS((AF18-AF26)/(AH26-AH18))</f>
        <v>5.458333333333333</v>
      </c>
    </row>
    <row r="40" spans="1:36" x14ac:dyDescent="0.25">
      <c r="A40" t="s">
        <v>52</v>
      </c>
      <c r="B40" s="9" t="s">
        <v>51</v>
      </c>
      <c r="C40" s="7">
        <f>AVERAGE(C37,H37,M37,R37,W37,AB37,AG37)</f>
        <v>12.579579703630596</v>
      </c>
    </row>
    <row r="41" spans="1:36" x14ac:dyDescent="0.25">
      <c r="A41" t="s">
        <v>53</v>
      </c>
      <c r="B41" s="9" t="s">
        <v>51</v>
      </c>
      <c r="C41" s="7">
        <f>AVERAGE(C38,H38,M38,R38,W38,AB38,AG38)</f>
        <v>8.0822362709839233</v>
      </c>
    </row>
  </sheetData>
  <sortState ref="AF12:AH26">
    <sortCondition descending="1" ref="AF12"/>
  </sortState>
  <mergeCells count="7">
    <mergeCell ref="AA9:AC9"/>
    <mergeCell ref="AF9:AH9"/>
    <mergeCell ref="B9:D9"/>
    <mergeCell ref="G9:I9"/>
    <mergeCell ref="L9:N9"/>
    <mergeCell ref="Q9:S9"/>
    <mergeCell ref="V9:X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1"/>
  <sheetViews>
    <sheetView topLeftCell="H1" workbookViewId="0">
      <selection activeCell="K40" sqref="K40"/>
    </sheetView>
  </sheetViews>
  <sheetFormatPr defaultRowHeight="15" x14ac:dyDescent="0.25"/>
  <cols>
    <col min="1" max="1" width="27" customWidth="1"/>
    <col min="3" max="3" width="17.28515625" bestFit="1" customWidth="1"/>
    <col min="4" max="4" width="9.85546875" bestFit="1" customWidth="1"/>
    <col min="5" max="6" width="9.85546875" customWidth="1"/>
  </cols>
  <sheetData>
    <row r="1" spans="1:35" x14ac:dyDescent="0.25">
      <c r="A1" s="1" t="s">
        <v>0</v>
      </c>
    </row>
    <row r="2" spans="1:35" x14ac:dyDescent="0.25">
      <c r="A2" t="s">
        <v>56</v>
      </c>
    </row>
    <row r="4" spans="1:35" x14ac:dyDescent="0.25">
      <c r="A4" t="s">
        <v>1</v>
      </c>
      <c r="B4">
        <v>-1.4</v>
      </c>
      <c r="C4" t="s">
        <v>2</v>
      </c>
    </row>
    <row r="5" spans="1:35" x14ac:dyDescent="0.25">
      <c r="A5" t="s">
        <v>15</v>
      </c>
      <c r="B5">
        <v>3.06</v>
      </c>
      <c r="C5" t="s">
        <v>16</v>
      </c>
    </row>
    <row r="9" spans="1:35" x14ac:dyDescent="0.25">
      <c r="B9" s="16" t="s">
        <v>5</v>
      </c>
      <c r="C9" s="16"/>
      <c r="D9" s="16"/>
      <c r="E9" s="14"/>
      <c r="F9" s="14"/>
      <c r="G9" s="16" t="s">
        <v>9</v>
      </c>
      <c r="H9" s="16"/>
      <c r="I9" s="16"/>
      <c r="J9" s="14"/>
      <c r="K9" s="14"/>
      <c r="L9" s="16" t="s">
        <v>10</v>
      </c>
      <c r="M9" s="16"/>
      <c r="N9" s="16"/>
      <c r="O9" s="14"/>
      <c r="P9" s="14"/>
      <c r="Q9" s="16" t="s">
        <v>11</v>
      </c>
      <c r="R9" s="16"/>
      <c r="S9" s="16"/>
      <c r="T9" s="14"/>
      <c r="U9" s="14"/>
      <c r="V9" s="16" t="s">
        <v>12</v>
      </c>
      <c r="W9" s="16"/>
      <c r="X9" s="16"/>
      <c r="Y9" s="14"/>
      <c r="Z9" s="14"/>
      <c r="AA9" s="16" t="s">
        <v>13</v>
      </c>
      <c r="AB9" s="16"/>
      <c r="AC9" s="16"/>
      <c r="AD9" s="14"/>
      <c r="AE9" s="14"/>
      <c r="AF9" s="16" t="s">
        <v>14</v>
      </c>
      <c r="AG9" s="16"/>
      <c r="AH9" s="16"/>
    </row>
    <row r="10" spans="1:35" x14ac:dyDescent="0.25">
      <c r="B10" s="14" t="s">
        <v>3</v>
      </c>
      <c r="C10" s="14" t="s">
        <v>4</v>
      </c>
      <c r="D10" s="14" t="s">
        <v>4</v>
      </c>
      <c r="E10" s="14"/>
      <c r="F10" s="14"/>
      <c r="G10" s="14" t="s">
        <v>3</v>
      </c>
      <c r="H10" s="14" t="s">
        <v>4</v>
      </c>
      <c r="I10" s="14" t="s">
        <v>4</v>
      </c>
      <c r="J10" s="14"/>
      <c r="K10" s="14"/>
      <c r="L10" s="14" t="s">
        <v>3</v>
      </c>
      <c r="M10" s="14" t="s">
        <v>4</v>
      </c>
      <c r="N10" s="14" t="s">
        <v>4</v>
      </c>
      <c r="O10" s="14"/>
      <c r="P10" s="14"/>
      <c r="Q10" s="14" t="s">
        <v>3</v>
      </c>
      <c r="R10" s="14" t="s">
        <v>4</v>
      </c>
      <c r="S10" s="14" t="s">
        <v>4</v>
      </c>
      <c r="T10" s="14"/>
      <c r="U10" s="14"/>
      <c r="V10" s="14" t="s">
        <v>3</v>
      </c>
      <c r="W10" s="14" t="s">
        <v>4</v>
      </c>
      <c r="X10" s="14" t="s">
        <v>4</v>
      </c>
      <c r="Y10" s="14"/>
      <c r="Z10" s="14"/>
      <c r="AA10" s="14" t="s">
        <v>3</v>
      </c>
      <c r="AB10" s="14" t="s">
        <v>4</v>
      </c>
      <c r="AC10" s="14" t="s">
        <v>4</v>
      </c>
      <c r="AD10" s="14"/>
      <c r="AE10" s="14"/>
      <c r="AF10" s="14" t="s">
        <v>3</v>
      </c>
      <c r="AG10" s="14" t="s">
        <v>4</v>
      </c>
      <c r="AH10" s="14" t="s">
        <v>4</v>
      </c>
    </row>
    <row r="11" spans="1:35" x14ac:dyDescent="0.25">
      <c r="B11" s="14" t="s">
        <v>6</v>
      </c>
      <c r="C11" s="14" t="s">
        <v>7</v>
      </c>
      <c r="D11" s="14" t="s">
        <v>8</v>
      </c>
      <c r="E11" s="14"/>
      <c r="F11" s="14"/>
      <c r="G11" s="14" t="s">
        <v>6</v>
      </c>
      <c r="H11" s="14" t="s">
        <v>7</v>
      </c>
      <c r="I11" s="14" t="s">
        <v>8</v>
      </c>
      <c r="J11" s="14"/>
      <c r="K11" s="14"/>
      <c r="L11" s="14" t="s">
        <v>6</v>
      </c>
      <c r="M11" s="14" t="s">
        <v>7</v>
      </c>
      <c r="N11" s="14" t="s">
        <v>8</v>
      </c>
      <c r="O11" s="14"/>
      <c r="P11" s="14"/>
      <c r="Q11" s="14" t="s">
        <v>6</v>
      </c>
      <c r="R11" s="14" t="s">
        <v>7</v>
      </c>
      <c r="S11" s="14" t="s">
        <v>8</v>
      </c>
      <c r="T11" s="14"/>
      <c r="U11" s="14"/>
      <c r="V11" s="14" t="s">
        <v>6</v>
      </c>
      <c r="W11" s="14" t="s">
        <v>7</v>
      </c>
      <c r="X11" s="14" t="s">
        <v>8</v>
      </c>
      <c r="Y11" s="14"/>
      <c r="Z11" s="14"/>
      <c r="AA11" s="14" t="s">
        <v>6</v>
      </c>
      <c r="AB11" s="14" t="s">
        <v>7</v>
      </c>
      <c r="AC11" s="14" t="s">
        <v>8</v>
      </c>
      <c r="AD11" s="14"/>
      <c r="AE11" s="14"/>
      <c r="AF11" s="14" t="s">
        <v>6</v>
      </c>
      <c r="AG11" s="14" t="s">
        <v>7</v>
      </c>
      <c r="AH11" s="14" t="s">
        <v>8</v>
      </c>
    </row>
    <row r="12" spans="1:35" x14ac:dyDescent="0.25">
      <c r="B12" s="3">
        <f>4+7.8</f>
        <v>11.8</v>
      </c>
      <c r="C12" s="3">
        <v>1.01</v>
      </c>
      <c r="D12" s="3">
        <f t="shared" ref="D12:D21" si="0">$B$5+$B$4-C12</f>
        <v>0.65000000000000013</v>
      </c>
      <c r="E12" s="3"/>
      <c r="F12" s="3"/>
      <c r="G12" s="3">
        <f>5.2+7.8</f>
        <v>13</v>
      </c>
      <c r="H12" s="3">
        <v>1.32</v>
      </c>
      <c r="I12" s="3">
        <f t="shared" ref="I12:I24" si="1">$B$5+$B$4-H12</f>
        <v>0.34000000000000008</v>
      </c>
      <c r="J12" s="3"/>
      <c r="K12" s="3"/>
      <c r="L12" s="3">
        <f>7.1+7.8</f>
        <v>14.899999999999999</v>
      </c>
      <c r="M12" s="3">
        <v>1</v>
      </c>
      <c r="N12" s="3">
        <f t="shared" ref="N12:N24" si="2">$B$5+$B$4-M12</f>
        <v>0.66000000000000014</v>
      </c>
      <c r="O12" s="3"/>
      <c r="P12" s="3"/>
      <c r="Q12" s="3">
        <f>9+7.8</f>
        <v>16.8</v>
      </c>
      <c r="R12" s="3">
        <v>1.75</v>
      </c>
      <c r="S12" s="3">
        <f t="shared" ref="S12:S28" si="3">$B$5+$B$4-R12</f>
        <v>-8.9999999999999858E-2</v>
      </c>
      <c r="T12" s="3"/>
      <c r="U12" s="3"/>
      <c r="V12" s="3">
        <f>10.35+7.8</f>
        <v>18.149999999999999</v>
      </c>
      <c r="W12" s="3">
        <v>1.71</v>
      </c>
      <c r="X12" s="3">
        <f t="shared" ref="X12:X31" si="4">$B$5+$B$4-W12</f>
        <v>-4.9999999999999822E-2</v>
      </c>
      <c r="Y12" s="3"/>
      <c r="Z12" s="3"/>
      <c r="AA12" s="3">
        <f>8.3+7.8</f>
        <v>16.100000000000001</v>
      </c>
      <c r="AB12" s="3">
        <v>1.7</v>
      </c>
      <c r="AC12" s="3">
        <f t="shared" ref="AC12:AC32" si="5">$B$5+$B$4-AB12</f>
        <v>-3.9999999999999813E-2</v>
      </c>
      <c r="AD12" s="3"/>
      <c r="AE12" s="3"/>
      <c r="AF12" s="3">
        <f>9.1+7.8</f>
        <v>16.899999999999999</v>
      </c>
      <c r="AG12" s="3">
        <v>1.59</v>
      </c>
      <c r="AH12" s="3">
        <f t="shared" ref="AH12:AH26" si="6">$B$5+$B$4-AG12</f>
        <v>7.0000000000000062E-2</v>
      </c>
    </row>
    <row r="13" spans="1:35" x14ac:dyDescent="0.25">
      <c r="B13" s="3">
        <f>2.2+7.8</f>
        <v>10</v>
      </c>
      <c r="C13" s="3">
        <f>1.48</f>
        <v>1.48</v>
      </c>
      <c r="D13" s="3">
        <f t="shared" si="0"/>
        <v>0.18000000000000016</v>
      </c>
      <c r="E13">
        <f>ABS(B12-B13)*AVERAGE(D12:D13)</f>
        <v>0.74700000000000055</v>
      </c>
      <c r="F13" s="3"/>
      <c r="G13" s="3">
        <f>4.1+7.8</f>
        <v>11.899999999999999</v>
      </c>
      <c r="H13" s="3">
        <v>1.58</v>
      </c>
      <c r="I13" s="3">
        <f t="shared" si="1"/>
        <v>8.0000000000000071E-2</v>
      </c>
      <c r="J13">
        <f>ABS(G12-G13)*AVERAGE(I12:I13)</f>
        <v>0.23100000000000037</v>
      </c>
      <c r="K13" s="3"/>
      <c r="L13" s="3">
        <f>5.9+7.8</f>
        <v>13.7</v>
      </c>
      <c r="M13" s="3">
        <v>1.05</v>
      </c>
      <c r="N13" s="3">
        <f t="shared" si="2"/>
        <v>0.6100000000000001</v>
      </c>
      <c r="O13">
        <f>ABS(L12-L13)*AVERAGE(N12:N13)</f>
        <v>0.76199999999999968</v>
      </c>
      <c r="P13" s="3"/>
      <c r="Q13" s="3">
        <f>8.35+7.8</f>
        <v>16.149999999999999</v>
      </c>
      <c r="R13" s="3">
        <v>1.71</v>
      </c>
      <c r="S13" s="3">
        <f t="shared" si="3"/>
        <v>-4.9999999999999822E-2</v>
      </c>
      <c r="U13" s="3"/>
      <c r="V13" s="3">
        <f>9.15+7.8</f>
        <v>16.95</v>
      </c>
      <c r="W13" s="3">
        <v>1.59</v>
      </c>
      <c r="X13" s="3">
        <f t="shared" si="4"/>
        <v>7.0000000000000062E-2</v>
      </c>
      <c r="Y13">
        <f>ABS(V12-V13)*AVERAGE(X12:X13)</f>
        <v>1.2000000000000137E-2</v>
      </c>
      <c r="Z13" s="3"/>
      <c r="AA13" s="3">
        <f>7.7+7.8</f>
        <v>15.5</v>
      </c>
      <c r="AB13" s="3">
        <v>1.53</v>
      </c>
      <c r="AC13" s="3">
        <f t="shared" si="5"/>
        <v>0.13000000000000012</v>
      </c>
      <c r="AD13">
        <f>ABS(AA12-AA13)*AVERAGE(AC12:AC13)</f>
        <v>2.7000000000000156E-2</v>
      </c>
      <c r="AE13" s="3"/>
      <c r="AF13" s="3">
        <f>7.6+7.8</f>
        <v>15.399999999999999</v>
      </c>
      <c r="AG13" s="3">
        <v>1.37</v>
      </c>
      <c r="AH13" s="3">
        <f t="shared" si="6"/>
        <v>0.29000000000000004</v>
      </c>
      <c r="AI13">
        <f>ABS(AF12-AF13)*AVERAGE(AH12:AH13)</f>
        <v>0.27000000000000007</v>
      </c>
    </row>
    <row r="14" spans="1:35" x14ac:dyDescent="0.25">
      <c r="B14" s="3">
        <v>8.3000000000000007</v>
      </c>
      <c r="C14" s="3">
        <v>0.90500000000000003</v>
      </c>
      <c r="D14" s="3">
        <f t="shared" si="0"/>
        <v>0.75500000000000012</v>
      </c>
      <c r="E14">
        <f t="shared" ref="E14:E21" si="7">ABS(B13-B14)*AVERAGE(D13:D14)</f>
        <v>0.79474999999999996</v>
      </c>
      <c r="F14" s="3"/>
      <c r="G14" s="3">
        <f>2.4+7.8</f>
        <v>10.199999999999999</v>
      </c>
      <c r="H14" s="3">
        <v>1.3</v>
      </c>
      <c r="I14" s="3">
        <f t="shared" si="1"/>
        <v>0.3600000000000001</v>
      </c>
      <c r="J14">
        <f t="shared" ref="J14:J24" si="8">ABS(G13-G14)*AVERAGE(I13:I14)</f>
        <v>0.374</v>
      </c>
      <c r="K14" s="3"/>
      <c r="L14" s="3">
        <f>3.8+7.8</f>
        <v>11.6</v>
      </c>
      <c r="M14" s="3">
        <v>0.77</v>
      </c>
      <c r="N14" s="3">
        <f t="shared" si="2"/>
        <v>0.89000000000000012</v>
      </c>
      <c r="O14">
        <f t="shared" ref="O14:O24" si="9">ABS(L13-L14)*AVERAGE(N13:N14)</f>
        <v>1.575</v>
      </c>
      <c r="P14" s="3"/>
      <c r="Q14" s="3">
        <f>7.1+7.8</f>
        <v>14.899999999999999</v>
      </c>
      <c r="R14" s="3">
        <v>1.57</v>
      </c>
      <c r="S14" s="3">
        <f t="shared" si="3"/>
        <v>9.000000000000008E-2</v>
      </c>
      <c r="T14">
        <f t="shared" ref="T14:T27" si="10">ABS(Q13-Q14)*AVERAGE(S13:S14)</f>
        <v>2.5000000000000161E-2</v>
      </c>
      <c r="U14" s="3"/>
      <c r="V14" s="3">
        <f>8.25+7.8</f>
        <v>16.05</v>
      </c>
      <c r="W14" s="3">
        <v>1.5</v>
      </c>
      <c r="X14" s="3">
        <f t="shared" si="4"/>
        <v>0.16000000000000014</v>
      </c>
      <c r="Y14">
        <f t="shared" ref="Y14:Y31" si="11">ABS(V13-V14)*AVERAGE(X13:X14)</f>
        <v>0.10349999999999993</v>
      </c>
      <c r="Z14" s="3"/>
      <c r="AA14" s="3">
        <f>6.8+7.8</f>
        <v>14.6</v>
      </c>
      <c r="AB14" s="3">
        <v>1.47</v>
      </c>
      <c r="AC14" s="3">
        <f t="shared" si="5"/>
        <v>0.19000000000000017</v>
      </c>
      <c r="AD14">
        <f t="shared" ref="AD14:AD32" si="12">ABS(AA13-AA14)*AVERAGE(AC13:AC14)</f>
        <v>0.14400000000000018</v>
      </c>
      <c r="AE14" s="3"/>
      <c r="AF14" s="3">
        <f>6.3+7.8</f>
        <v>14.1</v>
      </c>
      <c r="AG14" s="3">
        <v>1.36</v>
      </c>
      <c r="AH14" s="3">
        <f t="shared" si="6"/>
        <v>0.30000000000000004</v>
      </c>
      <c r="AI14">
        <f t="shared" ref="AI14:AI26" si="13">ABS(AF13-AF14)*AVERAGE(AH13:AH14)</f>
        <v>0.38349999999999973</v>
      </c>
    </row>
    <row r="15" spans="1:35" x14ac:dyDescent="0.25">
      <c r="B15" s="3">
        <v>7.8</v>
      </c>
      <c r="C15" s="3">
        <v>0.2</v>
      </c>
      <c r="D15" s="3">
        <f t="shared" si="0"/>
        <v>1.4600000000000002</v>
      </c>
      <c r="E15">
        <f t="shared" si="7"/>
        <v>0.55375000000000107</v>
      </c>
      <c r="F15" s="3"/>
      <c r="G15" s="3">
        <f>1.45+7.8</f>
        <v>9.25</v>
      </c>
      <c r="H15" s="3">
        <v>1.395</v>
      </c>
      <c r="I15" s="3">
        <f t="shared" si="1"/>
        <v>0.26500000000000012</v>
      </c>
      <c r="J15">
        <f t="shared" si="8"/>
        <v>0.29687499999999989</v>
      </c>
      <c r="K15" s="3"/>
      <c r="L15" s="3">
        <f>2.15+7.8</f>
        <v>9.9499999999999993</v>
      </c>
      <c r="M15" s="3">
        <v>0.33</v>
      </c>
      <c r="N15" s="3">
        <f t="shared" si="2"/>
        <v>1.33</v>
      </c>
      <c r="O15">
        <f t="shared" si="9"/>
        <v>1.8315000000000006</v>
      </c>
      <c r="P15" s="3"/>
      <c r="Q15" s="3">
        <f>6.4+7.8</f>
        <v>14.2</v>
      </c>
      <c r="R15" s="3">
        <v>1.32</v>
      </c>
      <c r="S15" s="3">
        <f t="shared" si="3"/>
        <v>0.34000000000000008</v>
      </c>
      <c r="T15">
        <f t="shared" si="10"/>
        <v>0.15049999999999991</v>
      </c>
      <c r="U15" s="3"/>
      <c r="V15" s="3">
        <f>7+7.8</f>
        <v>14.8</v>
      </c>
      <c r="W15" s="3">
        <v>1.18</v>
      </c>
      <c r="X15" s="3">
        <f t="shared" si="4"/>
        <v>0.4800000000000002</v>
      </c>
      <c r="Y15">
        <f t="shared" si="11"/>
        <v>0.40000000000000024</v>
      </c>
      <c r="Z15" s="3"/>
      <c r="AA15" s="3">
        <f>5.7+7.8</f>
        <v>13.5</v>
      </c>
      <c r="AB15" s="3">
        <v>1.21</v>
      </c>
      <c r="AC15" s="3">
        <f t="shared" si="5"/>
        <v>0.45000000000000018</v>
      </c>
      <c r="AD15">
        <f t="shared" si="12"/>
        <v>0.35200000000000009</v>
      </c>
      <c r="AE15" s="3"/>
      <c r="AF15" s="3">
        <f>5.2+7.8</f>
        <v>13</v>
      </c>
      <c r="AG15" s="3">
        <v>1.08</v>
      </c>
      <c r="AH15" s="3">
        <f t="shared" si="6"/>
        <v>0.58000000000000007</v>
      </c>
      <c r="AI15">
        <f t="shared" si="13"/>
        <v>0.48399999999999993</v>
      </c>
    </row>
    <row r="16" spans="1:35" x14ac:dyDescent="0.25">
      <c r="B16" s="3">
        <v>1.5</v>
      </c>
      <c r="C16" s="3">
        <v>-0.3</v>
      </c>
      <c r="D16" s="3">
        <f t="shared" si="0"/>
        <v>1.9600000000000002</v>
      </c>
      <c r="F16" s="3"/>
      <c r="G16" s="3">
        <v>7.8</v>
      </c>
      <c r="H16" s="3">
        <v>0.2</v>
      </c>
      <c r="I16" s="3">
        <f t="shared" si="1"/>
        <v>1.4600000000000002</v>
      </c>
      <c r="J16">
        <f t="shared" si="8"/>
        <v>1.2506250000000003</v>
      </c>
      <c r="K16" s="3"/>
      <c r="L16" s="3">
        <v>7.8</v>
      </c>
      <c r="M16" s="3">
        <v>0.12</v>
      </c>
      <c r="N16" s="3">
        <f t="shared" si="2"/>
        <v>1.54</v>
      </c>
      <c r="O16">
        <f t="shared" si="9"/>
        <v>3.0852499999999994</v>
      </c>
      <c r="P16" s="3"/>
      <c r="Q16" s="3">
        <f>4.6+7.8</f>
        <v>12.399999999999999</v>
      </c>
      <c r="R16" s="3">
        <v>1.1100000000000001</v>
      </c>
      <c r="S16" s="3">
        <f t="shared" si="3"/>
        <v>0.55000000000000004</v>
      </c>
      <c r="T16">
        <f t="shared" si="10"/>
        <v>0.80100000000000038</v>
      </c>
      <c r="U16" s="3"/>
      <c r="V16" s="3">
        <f>5.8+7.8</f>
        <v>13.6</v>
      </c>
      <c r="W16" s="3">
        <v>1</v>
      </c>
      <c r="X16" s="3">
        <f t="shared" si="4"/>
        <v>0.66000000000000014</v>
      </c>
      <c r="Y16">
        <f t="shared" si="11"/>
        <v>0.68400000000000083</v>
      </c>
      <c r="Z16" s="3"/>
      <c r="AA16" s="3">
        <f>5+7.8</f>
        <v>12.8</v>
      </c>
      <c r="AB16" s="3">
        <v>0.95</v>
      </c>
      <c r="AC16" s="3">
        <f t="shared" si="5"/>
        <v>0.71000000000000019</v>
      </c>
      <c r="AD16">
        <f t="shared" si="12"/>
        <v>0.40599999999999969</v>
      </c>
      <c r="AE16" s="3"/>
      <c r="AF16" s="3">
        <f>3.4+7.8</f>
        <v>11.2</v>
      </c>
      <c r="AG16" s="3">
        <v>0.41</v>
      </c>
      <c r="AH16" s="3">
        <f t="shared" si="6"/>
        <v>1.2500000000000002</v>
      </c>
      <c r="AI16">
        <f t="shared" si="13"/>
        <v>1.6470000000000009</v>
      </c>
    </row>
    <row r="17" spans="2:35" x14ac:dyDescent="0.25">
      <c r="B17" s="3">
        <v>0</v>
      </c>
      <c r="C17" s="3">
        <v>1.4999999999999999E-2</v>
      </c>
      <c r="D17" s="3">
        <f t="shared" si="0"/>
        <v>1.6450000000000002</v>
      </c>
      <c r="F17" s="3"/>
      <c r="G17" s="3">
        <v>1.5</v>
      </c>
      <c r="H17" s="3">
        <v>-0.34</v>
      </c>
      <c r="I17" s="3">
        <f t="shared" si="1"/>
        <v>2</v>
      </c>
      <c r="K17" s="3"/>
      <c r="L17" s="3">
        <v>0</v>
      </c>
      <c r="M17" s="3">
        <v>-0.19</v>
      </c>
      <c r="N17" s="3">
        <f t="shared" si="2"/>
        <v>1.85</v>
      </c>
      <c r="P17" s="3"/>
      <c r="Q17" s="3">
        <f>3.8+7.8</f>
        <v>11.6</v>
      </c>
      <c r="R17" s="3">
        <v>0.69</v>
      </c>
      <c r="S17" s="3">
        <f t="shared" si="3"/>
        <v>0.9700000000000002</v>
      </c>
      <c r="T17">
        <f t="shared" si="10"/>
        <v>0.60799999999999932</v>
      </c>
      <c r="U17" s="3"/>
      <c r="V17" s="3">
        <f>5.05+7.8</f>
        <v>12.85</v>
      </c>
      <c r="W17" s="3">
        <v>0.98</v>
      </c>
      <c r="X17" s="3">
        <f t="shared" si="4"/>
        <v>0.68000000000000016</v>
      </c>
      <c r="Y17">
        <f t="shared" si="11"/>
        <v>0.50250000000000017</v>
      </c>
      <c r="Z17" s="3"/>
      <c r="AA17" s="3">
        <f>3+7.8</f>
        <v>10.8</v>
      </c>
      <c r="AB17" s="3">
        <v>0.41</v>
      </c>
      <c r="AC17" s="3">
        <f t="shared" si="5"/>
        <v>1.2500000000000002</v>
      </c>
      <c r="AD17">
        <f t="shared" si="12"/>
        <v>1.9600000000000004</v>
      </c>
      <c r="AE17" s="3"/>
      <c r="AF17" s="3">
        <v>7.8</v>
      </c>
      <c r="AG17" s="3">
        <v>0.04</v>
      </c>
      <c r="AH17" s="3">
        <f t="shared" si="6"/>
        <v>1.62</v>
      </c>
      <c r="AI17">
        <f t="shared" si="13"/>
        <v>4.8789999999999996</v>
      </c>
    </row>
    <row r="18" spans="2:35" x14ac:dyDescent="0.25">
      <c r="B18" s="3">
        <v>-5.2</v>
      </c>
      <c r="C18" s="3">
        <v>1.1399999999999999</v>
      </c>
      <c r="D18" s="3">
        <f t="shared" si="0"/>
        <v>0.52000000000000024</v>
      </c>
      <c r="E18">
        <f t="shared" si="7"/>
        <v>5.6290000000000013</v>
      </c>
      <c r="F18" s="3"/>
      <c r="G18" s="3">
        <v>0</v>
      </c>
      <c r="H18" s="3">
        <v>-0.03</v>
      </c>
      <c r="I18" s="3">
        <f t="shared" si="1"/>
        <v>1.6900000000000002</v>
      </c>
      <c r="K18" s="3"/>
      <c r="L18" s="3">
        <v>-1.5</v>
      </c>
      <c r="M18" s="3">
        <v>-0.5</v>
      </c>
      <c r="N18" s="3">
        <f t="shared" si="2"/>
        <v>2.16</v>
      </c>
      <c r="O18">
        <f t="shared" si="9"/>
        <v>3.0074999999999998</v>
      </c>
      <c r="P18" s="3"/>
      <c r="Q18" s="3">
        <f>1.7+7.8</f>
        <v>9.5</v>
      </c>
      <c r="R18" s="3">
        <v>0.03</v>
      </c>
      <c r="S18" s="3">
        <f t="shared" si="3"/>
        <v>1.6300000000000001</v>
      </c>
      <c r="T18">
        <f t="shared" si="10"/>
        <v>2.73</v>
      </c>
      <c r="U18" s="3"/>
      <c r="V18" s="3">
        <f>3.9+7.8</f>
        <v>11.7</v>
      </c>
      <c r="W18" s="3">
        <v>0.56000000000000005</v>
      </c>
      <c r="X18" s="3">
        <f t="shared" si="4"/>
        <v>1.1000000000000001</v>
      </c>
      <c r="Y18">
        <f t="shared" si="11"/>
        <v>1.0235000000000005</v>
      </c>
      <c r="Z18" s="3"/>
      <c r="AA18" s="3">
        <f>2+7.8</f>
        <v>9.8000000000000007</v>
      </c>
      <c r="AB18" s="3">
        <v>-0.04</v>
      </c>
      <c r="AC18" s="3">
        <f t="shared" si="5"/>
        <v>1.7000000000000002</v>
      </c>
      <c r="AD18">
        <f t="shared" si="12"/>
        <v>1.4750000000000001</v>
      </c>
      <c r="AE18" s="3"/>
      <c r="AF18" s="3">
        <v>0</v>
      </c>
      <c r="AG18" s="3">
        <v>-0.23</v>
      </c>
      <c r="AH18" s="3">
        <f t="shared" si="6"/>
        <v>1.8900000000000001</v>
      </c>
    </row>
    <row r="19" spans="2:35" x14ac:dyDescent="0.25">
      <c r="B19" s="3">
        <v>-6.1</v>
      </c>
      <c r="C19" s="3">
        <v>0.96</v>
      </c>
      <c r="D19" s="3">
        <f t="shared" si="0"/>
        <v>0.70000000000000018</v>
      </c>
      <c r="E19">
        <f t="shared" si="7"/>
        <v>0.54899999999999982</v>
      </c>
      <c r="F19" s="3"/>
      <c r="G19" s="3">
        <v>-2.4</v>
      </c>
      <c r="H19" s="3">
        <v>0.155</v>
      </c>
      <c r="I19" s="3">
        <f t="shared" si="1"/>
        <v>1.5050000000000001</v>
      </c>
      <c r="J19">
        <f t="shared" si="8"/>
        <v>3.8340000000000001</v>
      </c>
      <c r="K19" s="3"/>
      <c r="L19" s="3">
        <v>-3</v>
      </c>
      <c r="M19" s="3">
        <v>0.44</v>
      </c>
      <c r="N19" s="3">
        <f t="shared" si="2"/>
        <v>1.2200000000000002</v>
      </c>
      <c r="O19">
        <f t="shared" si="9"/>
        <v>2.5350000000000001</v>
      </c>
      <c r="P19" s="3"/>
      <c r="Q19" s="3">
        <v>7.8</v>
      </c>
      <c r="R19" s="3">
        <v>0.05</v>
      </c>
      <c r="S19" s="3">
        <f t="shared" si="3"/>
        <v>1.61</v>
      </c>
      <c r="T19">
        <f t="shared" si="10"/>
        <v>2.7540000000000004</v>
      </c>
      <c r="U19" s="3"/>
      <c r="V19" s="3">
        <f>2.7+7.8</f>
        <v>10.5</v>
      </c>
      <c r="W19" s="3">
        <v>0.24</v>
      </c>
      <c r="X19" s="3">
        <f t="shared" si="4"/>
        <v>1.4200000000000002</v>
      </c>
      <c r="Y19">
        <f t="shared" si="11"/>
        <v>1.5119999999999993</v>
      </c>
      <c r="Z19" s="3"/>
      <c r="AA19" s="3">
        <f>7.8+1</f>
        <v>8.8000000000000007</v>
      </c>
      <c r="AB19" s="3">
        <v>-0.24</v>
      </c>
      <c r="AC19" s="3">
        <f t="shared" si="5"/>
        <v>1.9000000000000001</v>
      </c>
      <c r="AD19">
        <f t="shared" si="12"/>
        <v>1.8000000000000003</v>
      </c>
      <c r="AE19" s="3"/>
      <c r="AF19" s="3">
        <v>-2.7</v>
      </c>
      <c r="AG19" s="3">
        <v>0.1</v>
      </c>
      <c r="AH19" s="3">
        <f t="shared" si="6"/>
        <v>1.56</v>
      </c>
      <c r="AI19">
        <f t="shared" si="13"/>
        <v>4.6575000000000006</v>
      </c>
    </row>
    <row r="20" spans="2:35" x14ac:dyDescent="0.25">
      <c r="B20" s="3">
        <v>-8.1</v>
      </c>
      <c r="C20" s="3">
        <v>0.97</v>
      </c>
      <c r="D20" s="3">
        <f t="shared" si="0"/>
        <v>0.69000000000000017</v>
      </c>
      <c r="E20">
        <f t="shared" si="7"/>
        <v>1.3900000000000003</v>
      </c>
      <c r="F20" s="3"/>
      <c r="G20" s="3">
        <v>-3.6</v>
      </c>
      <c r="H20" s="3">
        <v>7.8E-2</v>
      </c>
      <c r="I20" s="3">
        <f t="shared" si="1"/>
        <v>1.5820000000000001</v>
      </c>
      <c r="J20">
        <f t="shared" si="8"/>
        <v>1.8522000000000003</v>
      </c>
      <c r="K20" s="3"/>
      <c r="L20" s="3">
        <v>-5</v>
      </c>
      <c r="M20" s="3">
        <v>0.76</v>
      </c>
      <c r="N20" s="3">
        <f t="shared" si="2"/>
        <v>0.90000000000000013</v>
      </c>
      <c r="O20">
        <f t="shared" si="9"/>
        <v>2.12</v>
      </c>
      <c r="P20" s="3"/>
      <c r="Q20" s="3">
        <v>0</v>
      </c>
      <c r="R20" s="3">
        <v>-0.22</v>
      </c>
      <c r="S20" s="3">
        <f t="shared" si="3"/>
        <v>1.8800000000000001</v>
      </c>
      <c r="U20" s="3"/>
      <c r="V20" s="3">
        <f>7.8+1.55</f>
        <v>9.35</v>
      </c>
      <c r="W20" s="3">
        <v>0.1</v>
      </c>
      <c r="X20" s="3">
        <f t="shared" si="4"/>
        <v>1.56</v>
      </c>
      <c r="Y20">
        <f t="shared" si="11"/>
        <v>1.7135000000000007</v>
      </c>
      <c r="Z20" s="3"/>
      <c r="AA20" s="3">
        <v>7.8</v>
      </c>
      <c r="AB20" s="3">
        <v>0.04</v>
      </c>
      <c r="AC20" s="3">
        <f t="shared" si="5"/>
        <v>1.62</v>
      </c>
      <c r="AD20">
        <f t="shared" si="12"/>
        <v>1.7600000000000018</v>
      </c>
      <c r="AE20" s="3"/>
      <c r="AF20" s="3">
        <v>-5.3</v>
      </c>
      <c r="AG20" s="3">
        <v>0.4</v>
      </c>
      <c r="AH20" s="3">
        <f t="shared" si="6"/>
        <v>1.2600000000000002</v>
      </c>
      <c r="AI20">
        <f t="shared" si="13"/>
        <v>3.6659999999999999</v>
      </c>
    </row>
    <row r="21" spans="2:35" x14ac:dyDescent="0.25">
      <c r="B21" s="3">
        <v>-9.1</v>
      </c>
      <c r="C21" s="3">
        <v>1.1399999999999999</v>
      </c>
      <c r="D21" s="3">
        <f t="shared" si="0"/>
        <v>0.52000000000000024</v>
      </c>
      <c r="E21">
        <f t="shared" si="7"/>
        <v>0.6050000000000002</v>
      </c>
      <c r="F21" s="3"/>
      <c r="G21" s="3">
        <v>-5.0999999999999996</v>
      </c>
      <c r="H21" s="3">
        <v>0.39</v>
      </c>
      <c r="I21" s="3">
        <f t="shared" si="1"/>
        <v>1.27</v>
      </c>
      <c r="J21">
        <f t="shared" si="8"/>
        <v>2.1389999999999998</v>
      </c>
      <c r="K21" s="3"/>
      <c r="L21" s="3">
        <v>-6.15</v>
      </c>
      <c r="M21" s="3">
        <v>0.63</v>
      </c>
      <c r="N21" s="3">
        <f t="shared" si="2"/>
        <v>1.0300000000000002</v>
      </c>
      <c r="O21">
        <f t="shared" si="9"/>
        <v>1.1097500000000005</v>
      </c>
      <c r="P21" s="3"/>
      <c r="Q21" s="3">
        <v>-2.7</v>
      </c>
      <c r="R21" s="3">
        <v>1.3</v>
      </c>
      <c r="S21" s="3">
        <f t="shared" si="3"/>
        <v>0.3600000000000001</v>
      </c>
      <c r="T21">
        <f t="shared" si="10"/>
        <v>3.0240000000000005</v>
      </c>
      <c r="U21" s="3"/>
      <c r="V21" s="3">
        <v>7.8</v>
      </c>
      <c r="W21" s="3">
        <v>0.06</v>
      </c>
      <c r="X21" s="3">
        <f t="shared" si="4"/>
        <v>1.6</v>
      </c>
      <c r="Y21">
        <f t="shared" si="11"/>
        <v>2.4489999999999998</v>
      </c>
      <c r="Z21" s="3"/>
      <c r="AA21" s="3">
        <v>0</v>
      </c>
      <c r="AB21" s="3">
        <v>-0.22</v>
      </c>
      <c r="AC21" s="3">
        <f t="shared" si="5"/>
        <v>1.8800000000000001</v>
      </c>
      <c r="AE21" s="3"/>
      <c r="AF21" s="3">
        <v>-6.4</v>
      </c>
      <c r="AG21" s="3">
        <v>0.53</v>
      </c>
      <c r="AH21" s="3">
        <f t="shared" si="6"/>
        <v>1.1300000000000001</v>
      </c>
      <c r="AI21">
        <f t="shared" si="13"/>
        <v>1.3145000000000009</v>
      </c>
    </row>
    <row r="22" spans="2:35" x14ac:dyDescent="0.25">
      <c r="B22" s="3"/>
      <c r="C22" s="3"/>
      <c r="D22" s="3"/>
      <c r="E22" s="3"/>
      <c r="F22" s="3"/>
      <c r="G22" s="3">
        <v>-6.3</v>
      </c>
      <c r="H22" s="3">
        <v>0.57499999999999996</v>
      </c>
      <c r="I22" s="3">
        <f t="shared" si="1"/>
        <v>1.0850000000000002</v>
      </c>
      <c r="J22">
        <f t="shared" si="8"/>
        <v>1.4130000000000005</v>
      </c>
      <c r="K22" s="3"/>
      <c r="L22" s="3">
        <v>-8.4</v>
      </c>
      <c r="M22" s="3">
        <v>0.89</v>
      </c>
      <c r="N22" s="3">
        <f t="shared" si="2"/>
        <v>0.77000000000000013</v>
      </c>
      <c r="O22">
        <f t="shared" si="9"/>
        <v>2.0250000000000004</v>
      </c>
      <c r="P22" s="3"/>
      <c r="Q22" s="3">
        <v>-4.95</v>
      </c>
      <c r="R22" s="3">
        <v>0.23</v>
      </c>
      <c r="S22" s="3">
        <f t="shared" si="3"/>
        <v>1.4300000000000002</v>
      </c>
      <c r="T22">
        <f t="shared" si="10"/>
        <v>2.0137500000000004</v>
      </c>
      <c r="U22" s="3"/>
      <c r="V22" s="3">
        <v>0</v>
      </c>
      <c r="W22" s="3">
        <v>-0.21</v>
      </c>
      <c r="X22" s="3">
        <f t="shared" si="4"/>
        <v>1.87</v>
      </c>
      <c r="Z22" s="3"/>
      <c r="AA22" s="3">
        <v>-2.2999999999999998</v>
      </c>
      <c r="AB22" s="3">
        <v>0.04</v>
      </c>
      <c r="AC22" s="3">
        <f t="shared" si="5"/>
        <v>1.62</v>
      </c>
      <c r="AD22">
        <f t="shared" si="12"/>
        <v>4.0249999999999995</v>
      </c>
      <c r="AE22" s="3"/>
      <c r="AF22" s="3">
        <v>-8.25</v>
      </c>
      <c r="AG22" s="3">
        <v>0.51</v>
      </c>
      <c r="AH22" s="3">
        <f t="shared" si="6"/>
        <v>1.1500000000000001</v>
      </c>
      <c r="AI22">
        <f t="shared" si="13"/>
        <v>2.109</v>
      </c>
    </row>
    <row r="23" spans="2:35" x14ac:dyDescent="0.25">
      <c r="B23" s="3"/>
      <c r="C23" s="3"/>
      <c r="D23" s="3"/>
      <c r="E23" s="3"/>
      <c r="F23" s="3"/>
      <c r="G23" s="3">
        <v>-7.7</v>
      </c>
      <c r="H23" s="3">
        <v>0.56000000000000005</v>
      </c>
      <c r="I23" s="3">
        <f t="shared" si="1"/>
        <v>1.1000000000000001</v>
      </c>
      <c r="J23">
        <f t="shared" si="8"/>
        <v>1.5295000000000007</v>
      </c>
      <c r="K23" s="3"/>
      <c r="L23" s="3">
        <v>-10.3</v>
      </c>
      <c r="M23" s="3">
        <v>1.06</v>
      </c>
      <c r="N23" s="3">
        <f t="shared" si="2"/>
        <v>0.60000000000000009</v>
      </c>
      <c r="O23">
        <f t="shared" si="9"/>
        <v>1.3015000000000003</v>
      </c>
      <c r="P23" s="3"/>
      <c r="Q23" s="3">
        <v>-6.2</v>
      </c>
      <c r="R23" s="3">
        <v>0.47</v>
      </c>
      <c r="S23" s="3">
        <f t="shared" si="3"/>
        <v>1.1900000000000002</v>
      </c>
      <c r="T23">
        <f t="shared" si="10"/>
        <v>1.6375000000000002</v>
      </c>
      <c r="U23" s="3"/>
      <c r="V23" s="3">
        <v>-3.8</v>
      </c>
      <c r="W23" s="3">
        <v>0.13</v>
      </c>
      <c r="X23" s="3">
        <f t="shared" si="4"/>
        <v>1.5300000000000002</v>
      </c>
      <c r="Y23">
        <f t="shared" si="11"/>
        <v>6.46</v>
      </c>
      <c r="Z23" s="3"/>
      <c r="AA23" s="3">
        <v>-3.8</v>
      </c>
      <c r="AB23" s="3">
        <v>0.16</v>
      </c>
      <c r="AC23" s="3">
        <f t="shared" si="5"/>
        <v>1.5000000000000002</v>
      </c>
      <c r="AD23">
        <f t="shared" si="12"/>
        <v>2.34</v>
      </c>
      <c r="AE23" s="3"/>
      <c r="AF23" s="3">
        <v>-9.6999999999999993</v>
      </c>
      <c r="AG23" s="3">
        <v>0.84</v>
      </c>
      <c r="AH23" s="3">
        <f t="shared" si="6"/>
        <v>0.82000000000000017</v>
      </c>
      <c r="AI23">
        <f t="shared" si="13"/>
        <v>1.4282499999999994</v>
      </c>
    </row>
    <row r="24" spans="2:35" x14ac:dyDescent="0.25">
      <c r="B24" s="3"/>
      <c r="C24" s="3"/>
      <c r="D24" s="3"/>
      <c r="E24" s="3"/>
      <c r="F24" s="3"/>
      <c r="G24" s="3">
        <v>-9.1999999999999993</v>
      </c>
      <c r="H24" s="3">
        <v>1.075</v>
      </c>
      <c r="I24" s="3">
        <f t="shared" si="1"/>
        <v>0.58500000000000019</v>
      </c>
      <c r="J24">
        <f t="shared" si="8"/>
        <v>1.2637499999999995</v>
      </c>
      <c r="K24" s="3"/>
      <c r="L24" s="3">
        <v>-11.7</v>
      </c>
      <c r="M24" s="3">
        <v>1</v>
      </c>
      <c r="N24" s="3">
        <f t="shared" si="2"/>
        <v>0.66000000000000014</v>
      </c>
      <c r="O24">
        <f t="shared" si="9"/>
        <v>0.88199999999999923</v>
      </c>
      <c r="P24" s="3"/>
      <c r="Q24" s="3">
        <v>-7.9</v>
      </c>
      <c r="R24" s="3">
        <v>0.64</v>
      </c>
      <c r="S24" s="3">
        <f t="shared" si="3"/>
        <v>1.02</v>
      </c>
      <c r="T24">
        <f t="shared" si="10"/>
        <v>1.8785000000000001</v>
      </c>
      <c r="U24" s="3"/>
      <c r="V24" s="3">
        <v>-4.45</v>
      </c>
      <c r="W24" s="3">
        <v>0.33</v>
      </c>
      <c r="X24" s="3">
        <f t="shared" si="4"/>
        <v>1.33</v>
      </c>
      <c r="Y24">
        <f t="shared" si="11"/>
        <v>0.92950000000000066</v>
      </c>
      <c r="Z24" s="3"/>
      <c r="AA24" s="3">
        <v>-5</v>
      </c>
      <c r="AB24" s="3">
        <v>0.28000000000000003</v>
      </c>
      <c r="AC24" s="3">
        <f t="shared" si="5"/>
        <v>1.3800000000000001</v>
      </c>
      <c r="AD24">
        <f t="shared" si="12"/>
        <v>1.7280000000000004</v>
      </c>
      <c r="AE24" s="3"/>
      <c r="AF24" s="3">
        <v>-11.15</v>
      </c>
      <c r="AG24" s="3">
        <v>0.68</v>
      </c>
      <c r="AH24" s="3">
        <f t="shared" si="6"/>
        <v>0.98000000000000009</v>
      </c>
      <c r="AI24">
        <f t="shared" si="13"/>
        <v>1.305000000000001</v>
      </c>
    </row>
    <row r="25" spans="2:3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>
        <v>-8.9499999999999993</v>
      </c>
      <c r="R25" s="3">
        <v>0.81</v>
      </c>
      <c r="S25" s="3">
        <f t="shared" si="3"/>
        <v>0.85000000000000009</v>
      </c>
      <c r="T25">
        <f t="shared" si="10"/>
        <v>0.98174999999999901</v>
      </c>
      <c r="U25" s="3"/>
      <c r="V25" s="3">
        <v>-5.85</v>
      </c>
      <c r="W25" s="3">
        <v>0.23</v>
      </c>
      <c r="X25" s="3">
        <f t="shared" si="4"/>
        <v>1.4300000000000002</v>
      </c>
      <c r="Y25">
        <f t="shared" si="11"/>
        <v>1.9319999999999995</v>
      </c>
      <c r="Z25" s="3"/>
      <c r="AA25" s="3">
        <v>-5.85</v>
      </c>
      <c r="AB25" s="3">
        <v>0.32</v>
      </c>
      <c r="AC25" s="3">
        <f t="shared" si="5"/>
        <v>1.34</v>
      </c>
      <c r="AD25">
        <f t="shared" si="12"/>
        <v>1.1559999999999997</v>
      </c>
      <c r="AE25" s="3"/>
      <c r="AF25" s="3">
        <v>-11.5</v>
      </c>
      <c r="AG25" s="3">
        <v>0.96</v>
      </c>
      <c r="AH25" s="3">
        <f t="shared" si="6"/>
        <v>0.70000000000000018</v>
      </c>
      <c r="AI25">
        <f t="shared" si="13"/>
        <v>0.29399999999999971</v>
      </c>
    </row>
    <row r="26" spans="2:3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>
        <v>-9.9</v>
      </c>
      <c r="R26" s="3">
        <v>0.68</v>
      </c>
      <c r="S26" s="3">
        <f t="shared" si="3"/>
        <v>0.98000000000000009</v>
      </c>
      <c r="T26">
        <f t="shared" si="10"/>
        <v>0.86925000000000097</v>
      </c>
      <c r="U26" s="3"/>
      <c r="V26" s="3">
        <v>-7.65</v>
      </c>
      <c r="W26" s="3">
        <v>0.38</v>
      </c>
      <c r="X26" s="3">
        <f t="shared" si="4"/>
        <v>1.2800000000000002</v>
      </c>
      <c r="Y26">
        <f t="shared" si="11"/>
        <v>2.4390000000000014</v>
      </c>
      <c r="Z26" s="3"/>
      <c r="AA26" s="3">
        <v>-7.1</v>
      </c>
      <c r="AB26" s="3">
        <v>0.28000000000000003</v>
      </c>
      <c r="AC26" s="3">
        <f t="shared" si="5"/>
        <v>1.3800000000000001</v>
      </c>
      <c r="AD26">
        <f t="shared" si="12"/>
        <v>1.7000000000000002</v>
      </c>
      <c r="AE26" s="3"/>
      <c r="AF26" s="3">
        <v>-13.1</v>
      </c>
      <c r="AG26" s="3">
        <v>2.17</v>
      </c>
      <c r="AH26" s="3">
        <f t="shared" si="6"/>
        <v>-0.50999999999999979</v>
      </c>
      <c r="AI26">
        <f t="shared" si="13"/>
        <v>0.15200000000000027</v>
      </c>
    </row>
    <row r="27" spans="2:35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>
        <v>-10.9</v>
      </c>
      <c r="R27" s="3">
        <v>1.45</v>
      </c>
      <c r="S27" s="3">
        <f t="shared" si="3"/>
        <v>0.21000000000000019</v>
      </c>
      <c r="T27">
        <f t="shared" si="10"/>
        <v>0.5950000000000002</v>
      </c>
      <c r="U27" s="3"/>
      <c r="V27" s="3">
        <v>-9.1999999999999993</v>
      </c>
      <c r="W27" s="3">
        <v>0.16</v>
      </c>
      <c r="X27" s="3">
        <f t="shared" si="4"/>
        <v>1.5000000000000002</v>
      </c>
      <c r="Y27">
        <f t="shared" si="11"/>
        <v>2.1544999999999987</v>
      </c>
      <c r="Z27" s="3"/>
      <c r="AA27" s="3">
        <v>-8.5</v>
      </c>
      <c r="AB27" s="3">
        <v>0.12</v>
      </c>
      <c r="AC27" s="3">
        <f t="shared" si="5"/>
        <v>1.54</v>
      </c>
      <c r="AD27">
        <f t="shared" si="12"/>
        <v>2.0440000000000005</v>
      </c>
      <c r="AE27" s="3"/>
      <c r="AF27" s="3"/>
      <c r="AG27" s="3"/>
      <c r="AH27" s="3"/>
    </row>
    <row r="28" spans="2:35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>
        <v>-12</v>
      </c>
      <c r="R28" s="3">
        <v>2.1</v>
      </c>
      <c r="S28" s="3">
        <f t="shared" si="3"/>
        <v>-0.43999999999999995</v>
      </c>
      <c r="U28" s="3"/>
      <c r="V28" s="3">
        <v>-10.1</v>
      </c>
      <c r="W28" s="3">
        <v>0.41</v>
      </c>
      <c r="X28" s="3">
        <f t="shared" si="4"/>
        <v>1.2500000000000002</v>
      </c>
      <c r="Y28">
        <f t="shared" si="11"/>
        <v>1.2375000000000007</v>
      </c>
      <c r="Z28" s="3"/>
      <c r="AA28" s="3">
        <v>-9.3000000000000007</v>
      </c>
      <c r="AB28" s="3">
        <v>0.7</v>
      </c>
      <c r="AC28" s="3">
        <f t="shared" si="5"/>
        <v>0.96000000000000019</v>
      </c>
      <c r="AD28">
        <f t="shared" si="12"/>
        <v>1.0000000000000009</v>
      </c>
      <c r="AE28" s="3"/>
      <c r="AF28" s="3"/>
      <c r="AG28" s="3"/>
      <c r="AH28" s="3"/>
    </row>
    <row r="29" spans="2:35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-10.7</v>
      </c>
      <c r="W29" s="3">
        <v>0.56000000000000005</v>
      </c>
      <c r="X29" s="3">
        <f t="shared" si="4"/>
        <v>1.1000000000000001</v>
      </c>
      <c r="Y29">
        <f t="shared" si="11"/>
        <v>0.70499999999999974</v>
      </c>
      <c r="Z29" s="3"/>
      <c r="AA29" s="3">
        <v>-10.55</v>
      </c>
      <c r="AB29" s="3">
        <v>0.54</v>
      </c>
      <c r="AC29" s="3">
        <f t="shared" si="5"/>
        <v>1.1200000000000001</v>
      </c>
      <c r="AD29">
        <f t="shared" si="12"/>
        <v>1.3</v>
      </c>
      <c r="AE29" s="3"/>
      <c r="AF29" s="3"/>
      <c r="AG29" s="3"/>
      <c r="AH29" s="3"/>
    </row>
    <row r="30" spans="2:35" x14ac:dyDescent="0.25"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>
        <v>-11.75</v>
      </c>
      <c r="W30" s="3">
        <v>0.91</v>
      </c>
      <c r="X30" s="3">
        <f t="shared" si="4"/>
        <v>0.75000000000000011</v>
      </c>
      <c r="Y30">
        <f t="shared" si="11"/>
        <v>0.97125000000000072</v>
      </c>
      <c r="Z30" s="3"/>
      <c r="AA30" s="3">
        <v>-11.4</v>
      </c>
      <c r="AB30" s="3">
        <v>0.96</v>
      </c>
      <c r="AC30" s="3">
        <f t="shared" si="5"/>
        <v>0.70000000000000018</v>
      </c>
      <c r="AD30">
        <f t="shared" si="12"/>
        <v>0.77349999999999974</v>
      </c>
      <c r="AE30" s="3"/>
      <c r="AF30" s="3"/>
      <c r="AG30" s="3"/>
      <c r="AH30" s="3"/>
    </row>
    <row r="31" spans="2:35" x14ac:dyDescent="0.25"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>
        <v>-12.8</v>
      </c>
      <c r="W31" s="3">
        <v>1.1299999999999999</v>
      </c>
      <c r="X31" s="3">
        <f t="shared" si="4"/>
        <v>0.53000000000000025</v>
      </c>
      <c r="Y31">
        <f t="shared" si="11"/>
        <v>0.6720000000000006</v>
      </c>
      <c r="Z31" s="3"/>
      <c r="AA31" s="3">
        <v>-12.2</v>
      </c>
      <c r="AB31" s="3">
        <v>0.69</v>
      </c>
      <c r="AC31" s="3">
        <f t="shared" si="5"/>
        <v>0.9700000000000002</v>
      </c>
      <c r="AD31">
        <f t="shared" si="12"/>
        <v>0.66799999999999926</v>
      </c>
      <c r="AE31" s="3"/>
      <c r="AF31" s="3"/>
      <c r="AG31" s="3"/>
      <c r="AH31" s="3"/>
    </row>
    <row r="32" spans="2:35" x14ac:dyDescent="0.25"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>
        <v>-13.45</v>
      </c>
      <c r="AB32" s="3">
        <v>1.64</v>
      </c>
      <c r="AC32" s="3">
        <f t="shared" si="5"/>
        <v>2.000000000000024E-2</v>
      </c>
      <c r="AD32">
        <f t="shared" si="12"/>
        <v>0.61875000000000024</v>
      </c>
      <c r="AE32" s="3"/>
      <c r="AF32" s="3"/>
      <c r="AG32" s="3"/>
      <c r="AH32" s="3"/>
    </row>
    <row r="33" spans="1:36" x14ac:dyDescent="0.25"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6" x14ac:dyDescent="0.25">
      <c r="A34" t="s">
        <v>57</v>
      </c>
      <c r="D34" s="5" t="s">
        <v>26</v>
      </c>
      <c r="E34">
        <f>SUM(E13:E15)</f>
        <v>2.0955000000000013</v>
      </c>
      <c r="F34" t="s">
        <v>27</v>
      </c>
      <c r="G34" s="3"/>
      <c r="H34" s="3"/>
      <c r="I34" s="5" t="s">
        <v>26</v>
      </c>
      <c r="J34">
        <f>SUM(J13:J16)</f>
        <v>2.1525000000000007</v>
      </c>
      <c r="K34" t="s">
        <v>27</v>
      </c>
      <c r="L34" s="3"/>
      <c r="M34" s="3"/>
      <c r="N34" s="5" t="s">
        <v>26</v>
      </c>
      <c r="O34">
        <f>SUM(O13:O16)</f>
        <v>7.2537499999999993</v>
      </c>
      <c r="P34" t="s">
        <v>27</v>
      </c>
      <c r="Q34" s="3"/>
      <c r="R34" s="3"/>
      <c r="S34" s="5" t="s">
        <v>26</v>
      </c>
      <c r="T34">
        <f>SUM(T13:T19)</f>
        <v>7.0685000000000002</v>
      </c>
      <c r="U34" t="s">
        <v>27</v>
      </c>
      <c r="V34" s="3"/>
      <c r="W34" s="3"/>
      <c r="X34" s="5" t="s">
        <v>26</v>
      </c>
      <c r="Y34">
        <f>SUM(Y13:Y21)</f>
        <v>8.4000000000000021</v>
      </c>
      <c r="Z34" t="s">
        <v>27</v>
      </c>
      <c r="AA34" s="3"/>
      <c r="AB34" s="3"/>
      <c r="AC34" s="5" t="s">
        <v>26</v>
      </c>
      <c r="AD34">
        <f>SUM(AD13:AD20)</f>
        <v>7.924000000000003</v>
      </c>
      <c r="AE34" t="s">
        <v>27</v>
      </c>
      <c r="AF34" s="3"/>
      <c r="AG34" s="3"/>
      <c r="AH34" s="5" t="s">
        <v>26</v>
      </c>
      <c r="AI34">
        <f>SUM(AI13:AI17)</f>
        <v>7.6635</v>
      </c>
      <c r="AJ34" t="s">
        <v>27</v>
      </c>
    </row>
    <row r="35" spans="1:36" x14ac:dyDescent="0.25">
      <c r="A35" t="s">
        <v>58</v>
      </c>
      <c r="D35" s="5" t="s">
        <v>26</v>
      </c>
      <c r="E35" s="3">
        <f>SUM(E18:E21)</f>
        <v>8.1730000000000018</v>
      </c>
      <c r="F35" t="s">
        <v>27</v>
      </c>
      <c r="G35" s="3"/>
      <c r="H35" s="3"/>
      <c r="I35" s="5" t="s">
        <v>26</v>
      </c>
      <c r="J35" s="3">
        <f>SUM(J19:J24)</f>
        <v>12.031450000000001</v>
      </c>
      <c r="K35" t="s">
        <v>27</v>
      </c>
      <c r="L35" s="3"/>
      <c r="M35" s="3"/>
      <c r="N35" s="5" t="s">
        <v>26</v>
      </c>
      <c r="O35" s="3">
        <f>SUM(O18:O24)</f>
        <v>12.980750000000002</v>
      </c>
      <c r="P35" t="s">
        <v>27</v>
      </c>
      <c r="Q35" s="3"/>
      <c r="R35" s="3"/>
      <c r="S35" s="5" t="s">
        <v>26</v>
      </c>
      <c r="T35" s="3">
        <f>SUM(T21:T27)</f>
        <v>10.999750000000001</v>
      </c>
      <c r="U35" t="s">
        <v>27</v>
      </c>
      <c r="V35" s="3"/>
      <c r="W35" s="3"/>
      <c r="X35" s="5" t="s">
        <v>26</v>
      </c>
      <c r="Y35" s="3">
        <f>SUM(Y23:Y31)</f>
        <v>17.500750000000004</v>
      </c>
      <c r="Z35" t="s">
        <v>27</v>
      </c>
      <c r="AA35" s="3"/>
      <c r="AB35" s="3"/>
      <c r="AC35" s="5" t="s">
        <v>26</v>
      </c>
      <c r="AD35" s="3">
        <f>SUM(AD22:AD32)</f>
        <v>17.353249999999996</v>
      </c>
      <c r="AE35" t="s">
        <v>27</v>
      </c>
      <c r="AF35" s="3"/>
      <c r="AG35" s="3"/>
      <c r="AH35" s="5" t="s">
        <v>26</v>
      </c>
      <c r="AI35" s="3">
        <f>SUM(AI19:AI26)</f>
        <v>14.926250000000005</v>
      </c>
      <c r="AJ35" t="s">
        <v>27</v>
      </c>
    </row>
    <row r="36" spans="1:36" x14ac:dyDescent="0.25"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6" x14ac:dyDescent="0.25">
      <c r="A37" t="s">
        <v>49</v>
      </c>
      <c r="B37" s="9" t="s">
        <v>51</v>
      </c>
      <c r="C37" s="10">
        <f>ABS((B12-B15)/(D15-D12))</f>
        <v>4.9382716049382722</v>
      </c>
      <c r="D37" s="3"/>
      <c r="E37" s="3"/>
      <c r="F37" s="3"/>
      <c r="G37" s="9" t="s">
        <v>51</v>
      </c>
      <c r="H37" s="10">
        <f>ABS((G12-G16)/(I16-I12))</f>
        <v>4.6428571428571423</v>
      </c>
      <c r="I37" s="3"/>
      <c r="J37" s="3"/>
      <c r="K37" s="3"/>
      <c r="L37" s="9" t="s">
        <v>51</v>
      </c>
      <c r="M37" s="10">
        <f>ABS((L12-L16)/(N16-N12))</f>
        <v>8.0681818181818183</v>
      </c>
      <c r="N37" s="3"/>
      <c r="O37" s="3"/>
      <c r="P37" s="3"/>
      <c r="Q37" s="9" t="s">
        <v>51</v>
      </c>
      <c r="R37" s="10">
        <f>ABS((Q12-Q19)/(S19-S12))</f>
        <v>5.2941176470588234</v>
      </c>
      <c r="S37" s="3"/>
      <c r="T37" s="3"/>
      <c r="U37" s="3"/>
      <c r="V37" s="9" t="s">
        <v>51</v>
      </c>
      <c r="W37" s="10">
        <f>ABS((V12-V21)/(X21-X12))</f>
        <v>6.2727272727272716</v>
      </c>
      <c r="X37" s="3"/>
      <c r="Y37" s="3"/>
      <c r="Z37" s="3"/>
      <c r="AA37" s="9" t="s">
        <v>51</v>
      </c>
      <c r="AB37" s="10">
        <f>ABS((AA12-AA20)/(AC20-AC12))</f>
        <v>5.0000000000000009</v>
      </c>
      <c r="AC37" s="3"/>
      <c r="AD37" s="3"/>
      <c r="AE37" s="3"/>
      <c r="AF37" s="9" t="s">
        <v>51</v>
      </c>
      <c r="AG37" s="10">
        <f>ABS((AF12-AF17)/(AH17-AH12))</f>
        <v>5.8709677419354822</v>
      </c>
      <c r="AH37" s="3"/>
    </row>
    <row r="38" spans="1:36" x14ac:dyDescent="0.25">
      <c r="A38" t="s">
        <v>50</v>
      </c>
      <c r="B38" s="9" t="s">
        <v>51</v>
      </c>
      <c r="C38" s="10">
        <f>ABS((B17-B21)/(D21-D17))</f>
        <v>8.0888888888888886</v>
      </c>
      <c r="G38" s="9" t="s">
        <v>51</v>
      </c>
      <c r="H38" s="10">
        <f>ABS((G18-G24)/(I24-I18))</f>
        <v>8.3257918552036188</v>
      </c>
      <c r="L38" s="9" t="s">
        <v>51</v>
      </c>
      <c r="M38" s="10">
        <f>ABS((L17-L24)/(N24-N17))</f>
        <v>9.8319327731092443</v>
      </c>
      <c r="Q38" s="9" t="s">
        <v>51</v>
      </c>
      <c r="R38" s="10">
        <f>ABS((Q20-Q28)/(S28-S20))</f>
        <v>5.1724137931034475</v>
      </c>
      <c r="V38" s="9" t="s">
        <v>51</v>
      </c>
      <c r="W38" s="10">
        <f>ABS((V22-V31)/(X31-X22))</f>
        <v>9.5522388059701502</v>
      </c>
      <c r="AA38" s="9" t="s">
        <v>51</v>
      </c>
      <c r="AB38" s="10">
        <f>ABS((AA21-AA32)/(AC32-AC21))</f>
        <v>7.231182795698925</v>
      </c>
      <c r="AF38" s="9" t="s">
        <v>51</v>
      </c>
      <c r="AG38" s="10">
        <f>ABS((AF18-AF26)/(AH26-AH18))</f>
        <v>5.458333333333333</v>
      </c>
    </row>
    <row r="40" spans="1:36" x14ac:dyDescent="0.25">
      <c r="A40" t="s">
        <v>52</v>
      </c>
      <c r="B40" s="9" t="s">
        <v>51</v>
      </c>
      <c r="C40" s="7">
        <f>AVERAGE(C37,H37,M37,R37,W37,AB37,AG37)</f>
        <v>5.7267318896712576</v>
      </c>
    </row>
    <row r="41" spans="1:36" x14ac:dyDescent="0.25">
      <c r="A41" t="s">
        <v>53</v>
      </c>
      <c r="B41" s="9" t="s">
        <v>51</v>
      </c>
      <c r="C41" s="7">
        <f>AVERAGE(C38,H38,M38,R38,W38,AB38,AG38)</f>
        <v>7.6658260350439447</v>
      </c>
    </row>
  </sheetData>
  <mergeCells count="7">
    <mergeCell ref="AF9:AH9"/>
    <mergeCell ref="B9:D9"/>
    <mergeCell ref="G9:I9"/>
    <mergeCell ref="L9:N9"/>
    <mergeCell ref="Q9:S9"/>
    <mergeCell ref="V9:X9"/>
    <mergeCell ref="AA9:A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" zoomScaleNormal="100" workbookViewId="0">
      <selection activeCell="R17" sqref="R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3"/>
  <sheetViews>
    <sheetView topLeftCell="AK1" zoomScaleNormal="100" workbookViewId="0">
      <selection activeCell="BH52" sqref="BH52"/>
    </sheetView>
  </sheetViews>
  <sheetFormatPr defaultRowHeight="15" x14ac:dyDescent="0.25"/>
  <sheetData>
    <row r="1" spans="1:65" x14ac:dyDescent="0.25">
      <c r="A1" t="s">
        <v>17</v>
      </c>
    </row>
    <row r="3" spans="1:65" x14ac:dyDescent="0.25">
      <c r="A3" s="16" t="s">
        <v>18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16" t="s">
        <v>20</v>
      </c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AA3" s="16" t="s">
        <v>21</v>
      </c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N3" s="16" t="s">
        <v>22</v>
      </c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4"/>
      <c r="BA3" s="16" t="s">
        <v>23</v>
      </c>
      <c r="BB3" s="16"/>
      <c r="BC3" s="16"/>
      <c r="BD3" s="16"/>
      <c r="BE3" s="16"/>
      <c r="BF3" s="16"/>
      <c r="BH3" s="16" t="s">
        <v>25</v>
      </c>
      <c r="BI3" s="16"/>
      <c r="BJ3" s="16"/>
      <c r="BK3" s="16"/>
      <c r="BL3" s="16"/>
      <c r="BM3" s="16"/>
    </row>
    <row r="4" spans="1:65" x14ac:dyDescent="0.25">
      <c r="A4" s="16">
        <v>2002</v>
      </c>
      <c r="B4" s="16"/>
      <c r="C4" s="16"/>
      <c r="D4" s="4"/>
      <c r="E4" s="16">
        <v>2003</v>
      </c>
      <c r="F4" s="16"/>
      <c r="G4" s="16"/>
      <c r="H4" s="4"/>
      <c r="I4" s="16">
        <v>2004</v>
      </c>
      <c r="J4" s="16"/>
      <c r="K4" s="16"/>
      <c r="L4" s="16"/>
      <c r="N4" s="16">
        <v>2002</v>
      </c>
      <c r="O4" s="16"/>
      <c r="P4" s="16"/>
      <c r="Q4" s="16"/>
      <c r="R4" s="16">
        <v>2003</v>
      </c>
      <c r="S4" s="16"/>
      <c r="T4" s="16"/>
      <c r="U4" s="16"/>
      <c r="V4" s="16">
        <v>2004</v>
      </c>
      <c r="W4" s="16"/>
      <c r="X4" s="16"/>
      <c r="Y4" s="16"/>
      <c r="AA4" s="16">
        <v>2002</v>
      </c>
      <c r="AB4" s="16"/>
      <c r="AC4" s="16"/>
      <c r="AD4" s="16"/>
      <c r="AE4" s="16">
        <v>2003</v>
      </c>
      <c r="AF4" s="16"/>
      <c r="AG4" s="16"/>
      <c r="AH4" s="16"/>
      <c r="AI4" s="16">
        <v>2004</v>
      </c>
      <c r="AJ4" s="16"/>
      <c r="AK4" s="16"/>
      <c r="AL4" s="16"/>
      <c r="AN4" s="16">
        <v>2002</v>
      </c>
      <c r="AO4" s="16"/>
      <c r="AP4" s="16"/>
      <c r="AQ4" s="16"/>
      <c r="AR4" s="16">
        <v>2003</v>
      </c>
      <c r="AS4" s="16"/>
      <c r="AT4" s="16"/>
      <c r="AU4" s="16"/>
      <c r="AV4" s="16">
        <v>2004</v>
      </c>
      <c r="AW4" s="16"/>
      <c r="AX4" s="16"/>
      <c r="AY4" s="16"/>
      <c r="BA4" s="16">
        <v>2002</v>
      </c>
      <c r="BB4" s="16"/>
      <c r="BC4" s="16">
        <v>2003</v>
      </c>
      <c r="BD4" s="16"/>
      <c r="BE4" s="16">
        <v>2004</v>
      </c>
      <c r="BF4" s="16"/>
      <c r="BH4" s="16">
        <v>2002</v>
      </c>
      <c r="BI4" s="16"/>
      <c r="BJ4" s="16">
        <v>2003</v>
      </c>
      <c r="BK4" s="16"/>
      <c r="BL4" s="16">
        <v>2004</v>
      </c>
      <c r="BM4" s="16"/>
    </row>
    <row r="5" spans="1:65" x14ac:dyDescent="0.25">
      <c r="A5" s="4" t="s">
        <v>3</v>
      </c>
      <c r="B5" s="4" t="s">
        <v>4</v>
      </c>
      <c r="C5" s="4" t="s">
        <v>4</v>
      </c>
      <c r="D5" s="4"/>
      <c r="E5" s="4" t="s">
        <v>3</v>
      </c>
      <c r="F5" s="4" t="s">
        <v>4</v>
      </c>
      <c r="G5" s="4" t="s">
        <v>4</v>
      </c>
      <c r="H5" s="4"/>
      <c r="I5" s="4" t="s">
        <v>3</v>
      </c>
      <c r="J5" s="4" t="s">
        <v>4</v>
      </c>
      <c r="K5" s="4" t="s">
        <v>4</v>
      </c>
      <c r="L5" s="4"/>
      <c r="N5" s="4" t="s">
        <v>3</v>
      </c>
      <c r="O5" s="4" t="s">
        <v>4</v>
      </c>
      <c r="P5" s="4" t="s">
        <v>4</v>
      </c>
      <c r="Q5" s="4"/>
      <c r="R5" s="4" t="s">
        <v>3</v>
      </c>
      <c r="S5" s="4" t="s">
        <v>4</v>
      </c>
      <c r="T5" s="4" t="s">
        <v>4</v>
      </c>
      <c r="U5" s="4"/>
      <c r="V5" s="4" t="s">
        <v>3</v>
      </c>
      <c r="W5" s="4" t="s">
        <v>4</v>
      </c>
      <c r="X5" s="4" t="s">
        <v>4</v>
      </c>
      <c r="Y5" s="4"/>
      <c r="AA5" s="4" t="s">
        <v>3</v>
      </c>
      <c r="AB5" s="4" t="s">
        <v>4</v>
      </c>
      <c r="AC5" s="4" t="s">
        <v>4</v>
      </c>
      <c r="AD5" s="4"/>
      <c r="AE5" s="4" t="s">
        <v>3</v>
      </c>
      <c r="AF5" s="4" t="s">
        <v>4</v>
      </c>
      <c r="AG5" s="4" t="s">
        <v>4</v>
      </c>
      <c r="AH5" s="4"/>
      <c r="AI5" s="4" t="s">
        <v>3</v>
      </c>
      <c r="AJ5" s="4" t="s">
        <v>4</v>
      </c>
      <c r="AK5" s="4" t="s">
        <v>4</v>
      </c>
      <c r="AL5" s="4"/>
      <c r="AN5" s="4" t="s">
        <v>3</v>
      </c>
      <c r="AO5" s="4" t="s">
        <v>4</v>
      </c>
      <c r="AP5" s="4" t="s">
        <v>4</v>
      </c>
      <c r="AQ5" s="4"/>
      <c r="AR5" s="4" t="s">
        <v>3</v>
      </c>
      <c r="AS5" s="4" t="s">
        <v>4</v>
      </c>
      <c r="AT5" s="4" t="s">
        <v>4</v>
      </c>
      <c r="AU5" s="4"/>
      <c r="AV5" s="4" t="s">
        <v>3</v>
      </c>
      <c r="AW5" s="4" t="s">
        <v>4</v>
      </c>
      <c r="AX5" s="4" t="s">
        <v>4</v>
      </c>
      <c r="AY5" s="4"/>
      <c r="BA5" s="4" t="s">
        <v>3</v>
      </c>
      <c r="BB5" s="4" t="s">
        <v>4</v>
      </c>
      <c r="BC5" s="4" t="s">
        <v>3</v>
      </c>
      <c r="BD5" s="4" t="s">
        <v>4</v>
      </c>
      <c r="BE5" s="4" t="s">
        <v>3</v>
      </c>
      <c r="BF5" s="4" t="s">
        <v>4</v>
      </c>
      <c r="BH5" s="4" t="s">
        <v>3</v>
      </c>
      <c r="BI5" s="4" t="s">
        <v>4</v>
      </c>
      <c r="BJ5" s="4" t="s">
        <v>3</v>
      </c>
      <c r="BK5" s="4" t="s">
        <v>4</v>
      </c>
      <c r="BL5" s="4" t="s">
        <v>3</v>
      </c>
      <c r="BM5" s="4" t="s">
        <v>4</v>
      </c>
    </row>
    <row r="6" spans="1:65" x14ac:dyDescent="0.25">
      <c r="A6" t="s">
        <v>6</v>
      </c>
      <c r="B6" t="s">
        <v>19</v>
      </c>
      <c r="C6" t="s">
        <v>24</v>
      </c>
      <c r="E6" t="s">
        <v>6</v>
      </c>
      <c r="F6" t="s">
        <v>19</v>
      </c>
      <c r="G6" t="s">
        <v>24</v>
      </c>
      <c r="I6" t="s">
        <v>6</v>
      </c>
      <c r="J6" t="s">
        <v>19</v>
      </c>
      <c r="K6" t="s">
        <v>24</v>
      </c>
      <c r="N6" t="s">
        <v>6</v>
      </c>
      <c r="O6" t="s">
        <v>19</v>
      </c>
      <c r="P6" t="s">
        <v>24</v>
      </c>
      <c r="R6" t="s">
        <v>6</v>
      </c>
      <c r="S6" t="s">
        <v>19</v>
      </c>
      <c r="T6" t="s">
        <v>24</v>
      </c>
      <c r="V6" t="s">
        <v>6</v>
      </c>
      <c r="W6" t="s">
        <v>19</v>
      </c>
      <c r="X6" t="s">
        <v>24</v>
      </c>
      <c r="AA6" t="s">
        <v>6</v>
      </c>
      <c r="AB6" t="s">
        <v>19</v>
      </c>
      <c r="AC6" t="s">
        <v>24</v>
      </c>
      <c r="AE6" t="s">
        <v>6</v>
      </c>
      <c r="AF6" t="s">
        <v>19</v>
      </c>
      <c r="AG6" t="s">
        <v>24</v>
      </c>
      <c r="AI6" t="s">
        <v>6</v>
      </c>
      <c r="AJ6" t="s">
        <v>19</v>
      </c>
      <c r="AK6" t="s">
        <v>24</v>
      </c>
      <c r="AN6" t="s">
        <v>6</v>
      </c>
      <c r="AO6" t="s">
        <v>19</v>
      </c>
      <c r="AP6" t="s">
        <v>24</v>
      </c>
      <c r="AR6" t="s">
        <v>6</v>
      </c>
      <c r="AS6" t="s">
        <v>19</v>
      </c>
      <c r="AT6" t="s">
        <v>24</v>
      </c>
      <c r="AV6" t="s">
        <v>6</v>
      </c>
      <c r="AW6" t="s">
        <v>19</v>
      </c>
      <c r="AX6" t="s">
        <v>24</v>
      </c>
      <c r="BA6" t="s">
        <v>6</v>
      </c>
      <c r="BB6" t="s">
        <v>19</v>
      </c>
      <c r="BC6" t="s">
        <v>6</v>
      </c>
      <c r="BD6" t="s">
        <v>19</v>
      </c>
      <c r="BE6" t="s">
        <v>6</v>
      </c>
      <c r="BF6" t="s">
        <v>19</v>
      </c>
      <c r="BH6" t="s">
        <v>6</v>
      </c>
      <c r="BI6" t="s">
        <v>19</v>
      </c>
      <c r="BJ6" t="s">
        <v>6</v>
      </c>
      <c r="BK6" t="s">
        <v>19</v>
      </c>
      <c r="BL6" t="s">
        <v>6</v>
      </c>
      <c r="BM6" t="s">
        <v>19</v>
      </c>
    </row>
    <row r="7" spans="1:65" x14ac:dyDescent="0.25">
      <c r="A7">
        <v>0</v>
      </c>
      <c r="B7">
        <v>0</v>
      </c>
      <c r="C7">
        <f>B7+1.67</f>
        <v>1.67</v>
      </c>
      <c r="E7">
        <v>0</v>
      </c>
      <c r="F7">
        <v>0</v>
      </c>
      <c r="G7">
        <f>F7+1.67</f>
        <v>1.67</v>
      </c>
      <c r="I7">
        <v>-13</v>
      </c>
      <c r="J7">
        <v>-2</v>
      </c>
      <c r="K7">
        <f>J7+1.67</f>
        <v>-0.33000000000000007</v>
      </c>
      <c r="N7">
        <v>-16.5</v>
      </c>
      <c r="O7">
        <v>-1.4</v>
      </c>
      <c r="P7">
        <f>O7+1.77</f>
        <v>0.37000000000000011</v>
      </c>
      <c r="R7">
        <v>-16</v>
      </c>
      <c r="S7">
        <v>-1.5</v>
      </c>
      <c r="T7">
        <f>S7+1.77</f>
        <v>0.27</v>
      </c>
      <c r="V7">
        <v>-13.5</v>
      </c>
      <c r="W7">
        <v>-1.9</v>
      </c>
      <c r="X7">
        <f>W7+1.77</f>
        <v>-0.12999999999999989</v>
      </c>
      <c r="AA7">
        <v>-17</v>
      </c>
      <c r="AB7">
        <v>-1.8</v>
      </c>
      <c r="AC7">
        <f>AB7+1.87</f>
        <v>7.0000000000000062E-2</v>
      </c>
      <c r="AE7">
        <v>-15.5</v>
      </c>
      <c r="AF7">
        <v>-1.7</v>
      </c>
      <c r="AG7">
        <f>AF7+1.87</f>
        <v>0.17000000000000015</v>
      </c>
      <c r="AI7">
        <v>-16.5</v>
      </c>
      <c r="AJ7">
        <v>-1.8</v>
      </c>
      <c r="AK7">
        <f>AJ7+1.87</f>
        <v>7.0000000000000062E-2</v>
      </c>
      <c r="AN7">
        <v>-16.5</v>
      </c>
      <c r="AO7">
        <v>-1.8</v>
      </c>
      <c r="AP7">
        <f>AO7+1.88</f>
        <v>7.9999999999999849E-2</v>
      </c>
      <c r="AR7">
        <v>-16.5</v>
      </c>
      <c r="AS7">
        <v>-1.3</v>
      </c>
      <c r="AT7">
        <f>AS7+1.88</f>
        <v>0.57999999999999985</v>
      </c>
      <c r="AV7">
        <v>-13.8</v>
      </c>
      <c r="AW7">
        <v>-0.7</v>
      </c>
      <c r="AX7">
        <f>AW7+1.88</f>
        <v>1.18</v>
      </c>
      <c r="BA7">
        <v>15</v>
      </c>
      <c r="BB7">
        <v>-3.2</v>
      </c>
      <c r="BE7">
        <v>-14.2</v>
      </c>
      <c r="BF7">
        <v>-2.5</v>
      </c>
      <c r="BH7">
        <v>17</v>
      </c>
      <c r="BI7">
        <v>-2.9</v>
      </c>
      <c r="BL7">
        <v>-14.5</v>
      </c>
      <c r="BM7">
        <v>1.8</v>
      </c>
    </row>
    <row r="8" spans="1:65" x14ac:dyDescent="0.25">
      <c r="A8">
        <v>0.5</v>
      </c>
      <c r="B8">
        <v>0</v>
      </c>
      <c r="C8">
        <f t="shared" ref="C8:C26" si="0">B8+1.67</f>
        <v>1.67</v>
      </c>
      <c r="D8">
        <f>ABS(A7-A8)*AVERAGE(C7:C8)</f>
        <v>0.83499999999999996</v>
      </c>
      <c r="E8">
        <v>0.5</v>
      </c>
      <c r="F8">
        <v>0</v>
      </c>
      <c r="G8">
        <f t="shared" ref="G8:G26" si="1">F8+1.67</f>
        <v>1.67</v>
      </c>
      <c r="H8">
        <f>ABS(E7-E8)*AVERAGE(G7:G8)</f>
        <v>0.83499999999999996</v>
      </c>
      <c r="I8">
        <v>-12</v>
      </c>
      <c r="J8">
        <v>-1.1000000000000001</v>
      </c>
      <c r="K8">
        <f t="shared" ref="K8:K23" si="2">J8+1.67</f>
        <v>0.56999999999999984</v>
      </c>
      <c r="L8">
        <f>ABS(I7-I8)*AVERAGE(K7:K8)</f>
        <v>0.11999999999999988</v>
      </c>
      <c r="N8">
        <v>-16</v>
      </c>
      <c r="O8">
        <v>-1.8</v>
      </c>
      <c r="P8">
        <f t="shared" ref="P8:P47" si="3">O8+1.77</f>
        <v>-3.0000000000000027E-2</v>
      </c>
      <c r="Q8">
        <f>ABS(N7-N8)*AVERAGE(P7:P8)</f>
        <v>8.500000000000002E-2</v>
      </c>
      <c r="R8">
        <v>-15.5</v>
      </c>
      <c r="S8">
        <v>-1.5</v>
      </c>
      <c r="T8">
        <f t="shared" ref="T8:T41" si="4">S8+1.77</f>
        <v>0.27</v>
      </c>
      <c r="U8">
        <f>ABS(R7-R8)*AVERAGE(T7:T8)</f>
        <v>0.13500000000000001</v>
      </c>
      <c r="V8">
        <v>-12</v>
      </c>
      <c r="W8">
        <v>-0.3</v>
      </c>
      <c r="X8">
        <f t="shared" ref="X8:X23" si="5">W8+1.77</f>
        <v>1.47</v>
      </c>
      <c r="Y8">
        <f>ABS(V7-V8)*AVERAGE(X7:X8)</f>
        <v>1.0050000000000001</v>
      </c>
      <c r="AA8">
        <v>-16.5</v>
      </c>
      <c r="AB8">
        <v>-1.6</v>
      </c>
      <c r="AC8">
        <f t="shared" ref="AC8:AC49" si="6">AB8+1.87</f>
        <v>0.27</v>
      </c>
      <c r="AD8">
        <f>ABS(AA7-AA8)*AVERAGE(AC7:AC8)</f>
        <v>8.500000000000002E-2</v>
      </c>
      <c r="AE8">
        <v>-15</v>
      </c>
      <c r="AF8">
        <v>-1.4</v>
      </c>
      <c r="AG8">
        <f t="shared" ref="AG8:AG46" si="7">AF8+1.87</f>
        <v>0.4700000000000002</v>
      </c>
      <c r="AH8">
        <f>ABS(AE7-AE8)*AVERAGE(AG7:AG8)</f>
        <v>0.16000000000000009</v>
      </c>
      <c r="AI8">
        <v>-15</v>
      </c>
      <c r="AJ8">
        <v>-1.3</v>
      </c>
      <c r="AK8">
        <f t="shared" ref="AK8:AK26" si="8">AJ8+1.87</f>
        <v>0.57000000000000006</v>
      </c>
      <c r="AL8">
        <f>ABS(AI7-AI8)*AVERAGE(AK7:AK8)</f>
        <v>0.48000000000000009</v>
      </c>
      <c r="AN8">
        <v>-16</v>
      </c>
      <c r="AO8">
        <v>-1.2</v>
      </c>
      <c r="AP8">
        <f t="shared" ref="AP8:AP50" si="9">AO8+1.88</f>
        <v>0.67999999999999994</v>
      </c>
      <c r="AQ8">
        <f>ABS(AN7-AN8)*AVERAGE(AP7:AP8)</f>
        <v>0.18999999999999995</v>
      </c>
      <c r="AR8">
        <v>-16</v>
      </c>
      <c r="AS8">
        <v>-1.2</v>
      </c>
      <c r="AT8">
        <f t="shared" ref="AT8:AT48" si="10">AS8+1.88</f>
        <v>0.67999999999999994</v>
      </c>
      <c r="AU8">
        <f>ABS(AR7-AR8)*AVERAGE(AT7:AT8)</f>
        <v>0.31499999999999995</v>
      </c>
      <c r="AV8">
        <v>-13.3</v>
      </c>
      <c r="AW8">
        <v>-0.7</v>
      </c>
      <c r="AX8">
        <f t="shared" ref="AX8:AX30" si="11">AW8+1.88</f>
        <v>1.18</v>
      </c>
      <c r="AY8">
        <f>ABS(AV7-AV8)*AVERAGE(AX7:AX8)</f>
        <v>0.59</v>
      </c>
      <c r="BA8">
        <v>14.5</v>
      </c>
      <c r="BB8">
        <v>-3</v>
      </c>
      <c r="BE8">
        <v>-13.2</v>
      </c>
      <c r="BF8">
        <v>-2.2999999999999998</v>
      </c>
      <c r="BH8">
        <v>16.5</v>
      </c>
      <c r="BI8">
        <v>-2.8</v>
      </c>
      <c r="BL8">
        <v>-14</v>
      </c>
      <c r="BM8">
        <v>1.9</v>
      </c>
    </row>
    <row r="9" spans="1:65" x14ac:dyDescent="0.25">
      <c r="A9">
        <v>1</v>
      </c>
      <c r="B9">
        <v>0</v>
      </c>
      <c r="C9">
        <f t="shared" si="0"/>
        <v>1.67</v>
      </c>
      <c r="D9">
        <f t="shared" ref="D9:D26" si="12">ABS(A8-A9)*AVERAGE(C8:C9)</f>
        <v>0.83499999999999996</v>
      </c>
      <c r="E9">
        <v>1</v>
      </c>
      <c r="F9">
        <v>0</v>
      </c>
      <c r="G9">
        <f t="shared" si="1"/>
        <v>1.67</v>
      </c>
      <c r="H9">
        <f t="shared" ref="H9:H26" si="13">ABS(E8-E9)*AVERAGE(G8:G9)</f>
        <v>0.83499999999999996</v>
      </c>
      <c r="I9">
        <v>-11</v>
      </c>
      <c r="J9">
        <v>-1.1000000000000001</v>
      </c>
      <c r="K9">
        <f t="shared" si="2"/>
        <v>0.56999999999999984</v>
      </c>
      <c r="L9">
        <f t="shared" ref="L9:L23" si="14">ABS(I8-I9)*AVERAGE(K8:K9)</f>
        <v>0.56999999999999984</v>
      </c>
      <c r="N9">
        <v>-15.5</v>
      </c>
      <c r="O9">
        <v>-1.6</v>
      </c>
      <c r="P9">
        <f t="shared" si="3"/>
        <v>0.16999999999999993</v>
      </c>
      <c r="Q9">
        <f t="shared" ref="Q9:Q47" si="15">ABS(N8-N9)*AVERAGE(P8:P9)</f>
        <v>3.4999999999999976E-2</v>
      </c>
      <c r="R9">
        <v>-15</v>
      </c>
      <c r="S9">
        <v>-1.5</v>
      </c>
      <c r="T9">
        <f t="shared" si="4"/>
        <v>0.27</v>
      </c>
      <c r="U9">
        <f t="shared" ref="U9:U41" si="16">ABS(R8-R9)*AVERAGE(T8:T9)</f>
        <v>0.13500000000000001</v>
      </c>
      <c r="V9">
        <v>-11</v>
      </c>
      <c r="W9">
        <v>-0.2</v>
      </c>
      <c r="X9">
        <f t="shared" si="5"/>
        <v>1.57</v>
      </c>
      <c r="Y9">
        <f t="shared" ref="Y9:Y23" si="17">ABS(V8-V9)*AVERAGE(X8:X9)</f>
        <v>1.52</v>
      </c>
      <c r="AA9">
        <v>-16</v>
      </c>
      <c r="AB9">
        <v>-1.7</v>
      </c>
      <c r="AC9">
        <f t="shared" si="6"/>
        <v>0.17000000000000015</v>
      </c>
      <c r="AD9">
        <f t="shared" ref="AD9:AD49" si="18">ABS(AA8-AA9)*AVERAGE(AC8:AC9)</f>
        <v>0.11000000000000004</v>
      </c>
      <c r="AE9">
        <v>-14.5</v>
      </c>
      <c r="AF9">
        <v>-1.2</v>
      </c>
      <c r="AG9">
        <f t="shared" si="7"/>
        <v>0.67000000000000015</v>
      </c>
      <c r="AH9">
        <f t="shared" ref="AH9:AH46" si="19">ABS(AE8-AE9)*AVERAGE(AG8:AG9)</f>
        <v>0.28500000000000009</v>
      </c>
      <c r="AI9">
        <v>-14</v>
      </c>
      <c r="AJ9">
        <v>-1.2</v>
      </c>
      <c r="AK9">
        <f t="shared" si="8"/>
        <v>0.67000000000000015</v>
      </c>
      <c r="AL9">
        <f t="shared" ref="AL9:AL26" si="20">ABS(AI8-AI9)*AVERAGE(AK8:AK9)</f>
        <v>0.62000000000000011</v>
      </c>
      <c r="AN9">
        <v>-15.5</v>
      </c>
      <c r="AO9">
        <v>-1.2</v>
      </c>
      <c r="AP9">
        <f t="shared" si="9"/>
        <v>0.67999999999999994</v>
      </c>
      <c r="AQ9">
        <f t="shared" ref="AQ9:AQ50" si="21">ABS(AN8-AN9)*AVERAGE(AP8:AP9)</f>
        <v>0.33999999999999997</v>
      </c>
      <c r="AR9">
        <v>-15.5</v>
      </c>
      <c r="AS9">
        <v>-1.2</v>
      </c>
      <c r="AT9">
        <f t="shared" si="10"/>
        <v>0.67999999999999994</v>
      </c>
      <c r="AU9">
        <f t="shared" ref="AU9:AU48" si="22">ABS(AR8-AR9)*AVERAGE(AT8:AT9)</f>
        <v>0.33999999999999997</v>
      </c>
      <c r="AV9">
        <v>-12.3</v>
      </c>
      <c r="AW9">
        <v>-0.5</v>
      </c>
      <c r="AX9">
        <f t="shared" si="11"/>
        <v>1.38</v>
      </c>
      <c r="AY9">
        <f t="shared" ref="AY9:AY30" si="23">ABS(AV8-AV9)*AVERAGE(AX8:AX9)</f>
        <v>1.2799999999999998</v>
      </c>
      <c r="BA9">
        <v>14</v>
      </c>
      <c r="BB9">
        <v>-3.1</v>
      </c>
      <c r="BE9">
        <v>-12.7</v>
      </c>
      <c r="BF9">
        <v>-2</v>
      </c>
      <c r="BH9">
        <v>16</v>
      </c>
      <c r="BI9">
        <v>-2.7</v>
      </c>
      <c r="BL9">
        <v>-12.8</v>
      </c>
      <c r="BM9">
        <v>2.6</v>
      </c>
    </row>
    <row r="10" spans="1:65" x14ac:dyDescent="0.25">
      <c r="A10">
        <v>1.5</v>
      </c>
      <c r="B10">
        <v>0</v>
      </c>
      <c r="C10">
        <f t="shared" si="0"/>
        <v>1.67</v>
      </c>
      <c r="D10">
        <f t="shared" si="12"/>
        <v>0.83499999999999996</v>
      </c>
      <c r="E10">
        <v>1.5</v>
      </c>
      <c r="F10">
        <v>0</v>
      </c>
      <c r="G10">
        <f t="shared" si="1"/>
        <v>1.67</v>
      </c>
      <c r="H10">
        <f t="shared" si="13"/>
        <v>0.83499999999999996</v>
      </c>
      <c r="I10">
        <v>-10</v>
      </c>
      <c r="J10">
        <v>-1.2</v>
      </c>
      <c r="K10">
        <f t="shared" si="2"/>
        <v>0.47</v>
      </c>
      <c r="L10">
        <f t="shared" si="14"/>
        <v>0.51999999999999991</v>
      </c>
      <c r="N10">
        <v>-15</v>
      </c>
      <c r="O10">
        <v>-1.6</v>
      </c>
      <c r="P10">
        <f t="shared" si="3"/>
        <v>0.16999999999999993</v>
      </c>
      <c r="Q10">
        <f t="shared" si="15"/>
        <v>8.4999999999999964E-2</v>
      </c>
      <c r="R10">
        <v>-14.5</v>
      </c>
      <c r="S10">
        <v>-1.4</v>
      </c>
      <c r="T10">
        <f t="shared" si="4"/>
        <v>0.37000000000000011</v>
      </c>
      <c r="U10">
        <f t="shared" si="16"/>
        <v>0.16000000000000003</v>
      </c>
      <c r="V10">
        <v>-10</v>
      </c>
      <c r="W10">
        <v>-0.3</v>
      </c>
      <c r="X10">
        <f t="shared" si="5"/>
        <v>1.47</v>
      </c>
      <c r="Y10">
        <f t="shared" si="17"/>
        <v>1.52</v>
      </c>
      <c r="AA10">
        <v>-15.5</v>
      </c>
      <c r="AB10">
        <v>-1.9</v>
      </c>
      <c r="AC10">
        <f t="shared" si="6"/>
        <v>-2.9999999999999805E-2</v>
      </c>
      <c r="AD10">
        <f t="shared" si="18"/>
        <v>3.5000000000000087E-2</v>
      </c>
      <c r="AE10">
        <v>-14</v>
      </c>
      <c r="AF10">
        <v>-1.1000000000000001</v>
      </c>
      <c r="AG10">
        <f t="shared" si="7"/>
        <v>0.77</v>
      </c>
      <c r="AH10">
        <f t="shared" si="19"/>
        <v>0.36000000000000004</v>
      </c>
      <c r="AI10">
        <v>-13</v>
      </c>
      <c r="AJ10">
        <v>-0.7</v>
      </c>
      <c r="AK10">
        <f t="shared" si="8"/>
        <v>1.1700000000000002</v>
      </c>
      <c r="AL10">
        <f t="shared" si="20"/>
        <v>0.92000000000000015</v>
      </c>
      <c r="AN10">
        <v>-15</v>
      </c>
      <c r="AO10">
        <v>-1.2</v>
      </c>
      <c r="AP10">
        <f t="shared" si="9"/>
        <v>0.67999999999999994</v>
      </c>
      <c r="AQ10">
        <f t="shared" si="21"/>
        <v>0.33999999999999997</v>
      </c>
      <c r="AR10">
        <v>-15</v>
      </c>
      <c r="AS10">
        <v>-1.1000000000000001</v>
      </c>
      <c r="AT10">
        <f t="shared" si="10"/>
        <v>0.7799999999999998</v>
      </c>
      <c r="AU10">
        <f t="shared" si="22"/>
        <v>0.36499999999999994</v>
      </c>
      <c r="AV10">
        <v>-11.8</v>
      </c>
      <c r="AW10">
        <v>-0.5</v>
      </c>
      <c r="AX10">
        <f t="shared" si="11"/>
        <v>1.38</v>
      </c>
      <c r="AY10">
        <f t="shared" si="23"/>
        <v>0.69</v>
      </c>
      <c r="BA10">
        <v>13.5</v>
      </c>
      <c r="BB10">
        <v>-3</v>
      </c>
      <c r="BE10">
        <v>-12.2</v>
      </c>
      <c r="BF10">
        <v>-1.9</v>
      </c>
      <c r="BH10">
        <v>15.5</v>
      </c>
      <c r="BI10">
        <v>-2.5</v>
      </c>
      <c r="BL10">
        <v>-12</v>
      </c>
      <c r="BM10">
        <v>2.8</v>
      </c>
    </row>
    <row r="11" spans="1:65" x14ac:dyDescent="0.25">
      <c r="A11">
        <v>2</v>
      </c>
      <c r="B11">
        <v>0.4</v>
      </c>
      <c r="C11">
        <f t="shared" si="0"/>
        <v>2.0699999999999998</v>
      </c>
      <c r="D11">
        <f t="shared" si="12"/>
        <v>0.93499999999999994</v>
      </c>
      <c r="E11">
        <v>2</v>
      </c>
      <c r="F11">
        <v>0.4</v>
      </c>
      <c r="G11">
        <f t="shared" si="1"/>
        <v>2.0699999999999998</v>
      </c>
      <c r="H11">
        <f t="shared" si="13"/>
        <v>0.93499999999999994</v>
      </c>
      <c r="I11">
        <v>-9</v>
      </c>
      <c r="J11">
        <v>-0.1</v>
      </c>
      <c r="K11">
        <f t="shared" si="2"/>
        <v>1.5699999999999998</v>
      </c>
      <c r="L11">
        <f t="shared" si="14"/>
        <v>1.02</v>
      </c>
      <c r="N11">
        <v>-14.5</v>
      </c>
      <c r="O11">
        <v>-1.4</v>
      </c>
      <c r="P11">
        <f t="shared" si="3"/>
        <v>0.37000000000000011</v>
      </c>
      <c r="Q11">
        <f t="shared" si="15"/>
        <v>0.13500000000000001</v>
      </c>
      <c r="R11">
        <v>-13.5</v>
      </c>
      <c r="S11">
        <v>-1.3</v>
      </c>
      <c r="T11">
        <f t="shared" si="4"/>
        <v>0.47</v>
      </c>
      <c r="U11">
        <f t="shared" si="16"/>
        <v>0.42000000000000004</v>
      </c>
      <c r="V11">
        <v>-9</v>
      </c>
      <c r="W11">
        <v>-0.3</v>
      </c>
      <c r="X11">
        <f t="shared" si="5"/>
        <v>1.47</v>
      </c>
      <c r="Y11">
        <f t="shared" si="17"/>
        <v>1.47</v>
      </c>
      <c r="AA11">
        <v>-15</v>
      </c>
      <c r="AB11">
        <v>-1.5</v>
      </c>
      <c r="AC11">
        <f t="shared" si="6"/>
        <v>0.37000000000000011</v>
      </c>
      <c r="AD11">
        <f t="shared" si="18"/>
        <v>8.5000000000000075E-2</v>
      </c>
      <c r="AE11">
        <v>-13.5</v>
      </c>
      <c r="AF11">
        <v>-0.8</v>
      </c>
      <c r="AG11">
        <f t="shared" si="7"/>
        <v>1.07</v>
      </c>
      <c r="AH11">
        <f t="shared" si="19"/>
        <v>0.46</v>
      </c>
      <c r="AI11">
        <v>-12</v>
      </c>
      <c r="AJ11">
        <v>-0.6</v>
      </c>
      <c r="AK11">
        <f t="shared" si="8"/>
        <v>1.27</v>
      </c>
      <c r="AL11">
        <f t="shared" si="20"/>
        <v>1.2200000000000002</v>
      </c>
      <c r="AN11">
        <v>-14.5</v>
      </c>
      <c r="AO11">
        <v>-1.1000000000000001</v>
      </c>
      <c r="AP11">
        <f t="shared" si="9"/>
        <v>0.7799999999999998</v>
      </c>
      <c r="AQ11">
        <f t="shared" si="21"/>
        <v>0.36499999999999994</v>
      </c>
      <c r="AR11">
        <v>-14.5</v>
      </c>
      <c r="AS11">
        <v>-1</v>
      </c>
      <c r="AT11">
        <f t="shared" si="10"/>
        <v>0.87999999999999989</v>
      </c>
      <c r="AU11">
        <f t="shared" si="22"/>
        <v>0.41499999999999992</v>
      </c>
      <c r="AV11">
        <v>-11.2</v>
      </c>
      <c r="AW11">
        <v>-0.3</v>
      </c>
      <c r="AX11">
        <f t="shared" si="11"/>
        <v>1.5799999999999998</v>
      </c>
      <c r="AY11">
        <f t="shared" si="23"/>
        <v>0.88800000000000212</v>
      </c>
      <c r="BA11">
        <v>13</v>
      </c>
      <c r="BB11">
        <v>-2.4</v>
      </c>
      <c r="BE11">
        <v>-11.7</v>
      </c>
      <c r="BF11">
        <v>-1.8</v>
      </c>
      <c r="BH11">
        <v>15</v>
      </c>
      <c r="BI11">
        <v>-2.4</v>
      </c>
      <c r="BL11">
        <v>-11.5</v>
      </c>
      <c r="BM11">
        <v>2.8</v>
      </c>
    </row>
    <row r="12" spans="1:65" x14ac:dyDescent="0.25">
      <c r="A12">
        <v>2.5</v>
      </c>
      <c r="B12">
        <v>0.5</v>
      </c>
      <c r="C12">
        <f t="shared" si="0"/>
        <v>2.17</v>
      </c>
      <c r="D12">
        <f t="shared" si="12"/>
        <v>1.06</v>
      </c>
      <c r="E12">
        <v>2.5</v>
      </c>
      <c r="F12">
        <v>0.5</v>
      </c>
      <c r="G12">
        <f t="shared" si="1"/>
        <v>2.17</v>
      </c>
      <c r="H12">
        <f t="shared" si="13"/>
        <v>1.06</v>
      </c>
      <c r="I12">
        <v>-8</v>
      </c>
      <c r="J12">
        <v>-0.2</v>
      </c>
      <c r="K12">
        <f t="shared" si="2"/>
        <v>1.47</v>
      </c>
      <c r="L12">
        <f t="shared" si="14"/>
        <v>1.52</v>
      </c>
      <c r="N12">
        <v>-14</v>
      </c>
      <c r="O12">
        <v>-1.3</v>
      </c>
      <c r="P12">
        <f t="shared" si="3"/>
        <v>0.47</v>
      </c>
      <c r="Q12">
        <f t="shared" si="15"/>
        <v>0.21000000000000002</v>
      </c>
      <c r="R12">
        <v>-13</v>
      </c>
      <c r="S12">
        <v>-1.1000000000000001</v>
      </c>
      <c r="T12">
        <f t="shared" si="4"/>
        <v>0.66999999999999993</v>
      </c>
      <c r="U12">
        <f t="shared" si="16"/>
        <v>0.28499999999999998</v>
      </c>
      <c r="V12">
        <v>-8</v>
      </c>
      <c r="W12">
        <v>-0.2</v>
      </c>
      <c r="X12">
        <f t="shared" si="5"/>
        <v>1.57</v>
      </c>
      <c r="Y12">
        <f t="shared" si="17"/>
        <v>1.52</v>
      </c>
      <c r="AA12">
        <v>-14.5</v>
      </c>
      <c r="AB12">
        <v>-1.5</v>
      </c>
      <c r="AC12">
        <f t="shared" si="6"/>
        <v>0.37000000000000011</v>
      </c>
      <c r="AD12">
        <f t="shared" si="18"/>
        <v>0.18500000000000005</v>
      </c>
      <c r="AE12">
        <v>-13</v>
      </c>
      <c r="AF12">
        <v>-0.7</v>
      </c>
      <c r="AG12">
        <f t="shared" si="7"/>
        <v>1.1700000000000002</v>
      </c>
      <c r="AH12">
        <f t="shared" si="19"/>
        <v>0.56000000000000005</v>
      </c>
      <c r="AI12">
        <v>-11</v>
      </c>
      <c r="AJ12">
        <v>-0.3</v>
      </c>
      <c r="AK12">
        <f t="shared" si="8"/>
        <v>1.57</v>
      </c>
      <c r="AL12">
        <f t="shared" si="20"/>
        <v>1.42</v>
      </c>
      <c r="AN12">
        <v>-14</v>
      </c>
      <c r="AO12">
        <v>-0.8</v>
      </c>
      <c r="AP12">
        <f t="shared" si="9"/>
        <v>1.0799999999999998</v>
      </c>
      <c r="AQ12">
        <f t="shared" si="21"/>
        <v>0.46499999999999991</v>
      </c>
      <c r="AR12">
        <v>-14</v>
      </c>
      <c r="AS12">
        <v>-0.8</v>
      </c>
      <c r="AT12">
        <f t="shared" si="10"/>
        <v>1.0799999999999998</v>
      </c>
      <c r="AU12">
        <f t="shared" si="22"/>
        <v>0.48999999999999994</v>
      </c>
      <c r="AV12">
        <v>-10.7</v>
      </c>
      <c r="AW12">
        <v>-0.2</v>
      </c>
      <c r="AX12">
        <f t="shared" si="11"/>
        <v>1.68</v>
      </c>
      <c r="AY12">
        <f t="shared" si="23"/>
        <v>0.81499999999999995</v>
      </c>
      <c r="BA12">
        <v>12.5</v>
      </c>
      <c r="BB12">
        <v>-2.2999999999999998</v>
      </c>
      <c r="BE12">
        <v>-11.2</v>
      </c>
      <c r="BF12">
        <v>-1.7</v>
      </c>
      <c r="BH12">
        <v>14.5</v>
      </c>
      <c r="BI12">
        <v>-2.2000000000000002</v>
      </c>
      <c r="BL12">
        <v>-11</v>
      </c>
      <c r="BM12">
        <v>2.7</v>
      </c>
    </row>
    <row r="13" spans="1:65" x14ac:dyDescent="0.25">
      <c r="A13">
        <v>3</v>
      </c>
      <c r="B13">
        <v>0</v>
      </c>
      <c r="C13">
        <f t="shared" si="0"/>
        <v>1.67</v>
      </c>
      <c r="D13">
        <f t="shared" si="12"/>
        <v>0.96</v>
      </c>
      <c r="E13">
        <v>3</v>
      </c>
      <c r="F13">
        <v>0.2</v>
      </c>
      <c r="G13">
        <f t="shared" si="1"/>
        <v>1.8699999999999999</v>
      </c>
      <c r="H13">
        <f t="shared" si="13"/>
        <v>1.01</v>
      </c>
      <c r="I13">
        <v>0</v>
      </c>
      <c r="J13">
        <v>0</v>
      </c>
      <c r="K13">
        <f t="shared" si="2"/>
        <v>1.67</v>
      </c>
      <c r="N13">
        <v>-13.5</v>
      </c>
      <c r="O13">
        <v>-1.3</v>
      </c>
      <c r="P13">
        <f t="shared" si="3"/>
        <v>0.47</v>
      </c>
      <c r="Q13">
        <f>ABS(N12-N13)*AVERAGE(P12:P13)</f>
        <v>0.23499999999999999</v>
      </c>
      <c r="R13">
        <v>-12.5</v>
      </c>
      <c r="S13">
        <v>-1</v>
      </c>
      <c r="T13">
        <f t="shared" si="4"/>
        <v>0.77</v>
      </c>
      <c r="U13">
        <f t="shared" si="16"/>
        <v>0.36</v>
      </c>
      <c r="V13">
        <v>0</v>
      </c>
      <c r="W13">
        <v>0.1</v>
      </c>
      <c r="X13">
        <f t="shared" si="5"/>
        <v>1.87</v>
      </c>
      <c r="AA13">
        <v>-14</v>
      </c>
      <c r="AB13">
        <v>-1.2</v>
      </c>
      <c r="AC13">
        <f t="shared" si="6"/>
        <v>0.67000000000000015</v>
      </c>
      <c r="AD13">
        <f t="shared" si="18"/>
        <v>0.26000000000000006</v>
      </c>
      <c r="AE13">
        <v>-12.5</v>
      </c>
      <c r="AF13">
        <v>-0.8</v>
      </c>
      <c r="AG13">
        <f t="shared" si="7"/>
        <v>1.07</v>
      </c>
      <c r="AH13">
        <f t="shared" si="19"/>
        <v>0.56000000000000005</v>
      </c>
      <c r="AI13">
        <v>-10</v>
      </c>
      <c r="AJ13">
        <v>0.2</v>
      </c>
      <c r="AK13">
        <f t="shared" si="8"/>
        <v>2.0700000000000003</v>
      </c>
      <c r="AL13">
        <f t="shared" si="20"/>
        <v>1.8200000000000003</v>
      </c>
      <c r="AN13">
        <v>-13.5</v>
      </c>
      <c r="AO13">
        <v>-0.8</v>
      </c>
      <c r="AP13">
        <f t="shared" si="9"/>
        <v>1.0799999999999998</v>
      </c>
      <c r="AQ13">
        <f t="shared" si="21"/>
        <v>0.53999999999999992</v>
      </c>
      <c r="AR13">
        <v>-13.5</v>
      </c>
      <c r="AS13">
        <v>-0.7</v>
      </c>
      <c r="AT13">
        <f t="shared" si="10"/>
        <v>1.18</v>
      </c>
      <c r="AU13">
        <f t="shared" si="22"/>
        <v>0.56499999999999995</v>
      </c>
      <c r="AV13">
        <v>-10.199999999999999</v>
      </c>
      <c r="AW13">
        <v>-0.1</v>
      </c>
      <c r="AX13">
        <f t="shared" si="11"/>
        <v>1.7799999999999998</v>
      </c>
      <c r="AY13">
        <f t="shared" si="23"/>
        <v>0.86499999999999999</v>
      </c>
      <c r="BA13">
        <v>12</v>
      </c>
      <c r="BB13">
        <v>-2</v>
      </c>
      <c r="BE13">
        <v>-10.7</v>
      </c>
      <c r="BF13">
        <v>-1.5</v>
      </c>
      <c r="BH13">
        <v>14</v>
      </c>
      <c r="BI13">
        <v>-2.1</v>
      </c>
      <c r="BL13">
        <v>-10</v>
      </c>
      <c r="BM13">
        <v>2.7</v>
      </c>
    </row>
    <row r="14" spans="1:65" x14ac:dyDescent="0.25">
      <c r="A14">
        <v>3.5</v>
      </c>
      <c r="B14">
        <v>-0.3</v>
      </c>
      <c r="C14">
        <f t="shared" si="0"/>
        <v>1.3699999999999999</v>
      </c>
      <c r="D14">
        <f t="shared" si="12"/>
        <v>0.76</v>
      </c>
      <c r="E14">
        <v>3.5</v>
      </c>
      <c r="F14">
        <v>-0.1</v>
      </c>
      <c r="G14">
        <f t="shared" si="1"/>
        <v>1.5699999999999998</v>
      </c>
      <c r="H14">
        <f t="shared" si="13"/>
        <v>0.85999999999999988</v>
      </c>
      <c r="I14">
        <v>1.3</v>
      </c>
      <c r="J14">
        <v>0</v>
      </c>
      <c r="K14">
        <f t="shared" si="2"/>
        <v>1.67</v>
      </c>
      <c r="L14">
        <f t="shared" si="14"/>
        <v>2.1709999999999998</v>
      </c>
      <c r="N14">
        <v>-13</v>
      </c>
      <c r="O14">
        <v>-1.3</v>
      </c>
      <c r="P14">
        <f t="shared" si="3"/>
        <v>0.47</v>
      </c>
      <c r="Q14">
        <f t="shared" si="15"/>
        <v>0.23499999999999999</v>
      </c>
      <c r="R14">
        <v>-12</v>
      </c>
      <c r="S14">
        <v>-0.4</v>
      </c>
      <c r="T14">
        <f t="shared" si="4"/>
        <v>1.37</v>
      </c>
      <c r="U14">
        <f t="shared" si="16"/>
        <v>0.53500000000000003</v>
      </c>
      <c r="V14">
        <v>1</v>
      </c>
      <c r="W14">
        <v>0.1</v>
      </c>
      <c r="X14">
        <f t="shared" si="5"/>
        <v>1.87</v>
      </c>
      <c r="Y14">
        <f t="shared" si="17"/>
        <v>1.87</v>
      </c>
      <c r="AA14">
        <v>-13.5</v>
      </c>
      <c r="AB14">
        <v>-1.1000000000000001</v>
      </c>
      <c r="AC14">
        <f t="shared" si="6"/>
        <v>0.77</v>
      </c>
      <c r="AD14">
        <f t="shared" si="18"/>
        <v>0.36000000000000004</v>
      </c>
      <c r="AE14">
        <v>-12</v>
      </c>
      <c r="AF14">
        <v>-0.4</v>
      </c>
      <c r="AG14">
        <f t="shared" si="7"/>
        <v>1.4700000000000002</v>
      </c>
      <c r="AH14">
        <f t="shared" si="19"/>
        <v>0.63500000000000001</v>
      </c>
      <c r="AI14">
        <v>-9</v>
      </c>
      <c r="AJ14">
        <v>-0.3</v>
      </c>
      <c r="AK14">
        <f t="shared" si="8"/>
        <v>1.57</v>
      </c>
      <c r="AL14">
        <f t="shared" si="20"/>
        <v>1.8200000000000003</v>
      </c>
      <c r="AN14">
        <v>-13</v>
      </c>
      <c r="AO14">
        <v>-0.7</v>
      </c>
      <c r="AP14">
        <f t="shared" si="9"/>
        <v>1.18</v>
      </c>
      <c r="AQ14">
        <f t="shared" si="21"/>
        <v>0.56499999999999995</v>
      </c>
      <c r="AR14">
        <v>-13</v>
      </c>
      <c r="AS14">
        <v>-0.7</v>
      </c>
      <c r="AT14">
        <f t="shared" si="10"/>
        <v>1.18</v>
      </c>
      <c r="AU14">
        <f t="shared" si="22"/>
        <v>0.59</v>
      </c>
      <c r="AV14">
        <v>-9.6999999999999993</v>
      </c>
      <c r="AW14">
        <v>-0.1</v>
      </c>
      <c r="AX14">
        <f t="shared" si="11"/>
        <v>1.7799999999999998</v>
      </c>
      <c r="AY14">
        <f t="shared" si="23"/>
        <v>0.8899999999999999</v>
      </c>
      <c r="BA14">
        <v>11.5</v>
      </c>
      <c r="BB14">
        <v>-1.9</v>
      </c>
      <c r="BE14">
        <v>-9.6</v>
      </c>
      <c r="BF14">
        <v>-1.3</v>
      </c>
      <c r="BH14">
        <v>13.5</v>
      </c>
      <c r="BI14">
        <v>-2.2000000000000002</v>
      </c>
      <c r="BL14">
        <v>-7.5</v>
      </c>
      <c r="BM14">
        <v>2.4</v>
      </c>
    </row>
    <row r="15" spans="1:65" x14ac:dyDescent="0.25">
      <c r="A15">
        <v>4</v>
      </c>
      <c r="B15">
        <v>-0.1</v>
      </c>
      <c r="C15">
        <f t="shared" si="0"/>
        <v>1.5699999999999998</v>
      </c>
      <c r="D15">
        <f t="shared" si="12"/>
        <v>0.73499999999999988</v>
      </c>
      <c r="E15">
        <v>4</v>
      </c>
      <c r="F15">
        <v>0</v>
      </c>
      <c r="G15">
        <f t="shared" si="1"/>
        <v>1.67</v>
      </c>
      <c r="H15">
        <f t="shared" si="13"/>
        <v>0.80999999999999994</v>
      </c>
      <c r="I15">
        <v>2</v>
      </c>
      <c r="J15">
        <v>0.4</v>
      </c>
      <c r="K15">
        <f t="shared" si="2"/>
        <v>2.0699999999999998</v>
      </c>
      <c r="L15">
        <f t="shared" si="14"/>
        <v>1.3089999999999999</v>
      </c>
      <c r="N15">
        <v>-12.5</v>
      </c>
      <c r="O15">
        <v>-1.3</v>
      </c>
      <c r="P15">
        <f t="shared" si="3"/>
        <v>0.47</v>
      </c>
      <c r="Q15">
        <f t="shared" si="15"/>
        <v>0.23499999999999999</v>
      </c>
      <c r="R15">
        <v>-11.5</v>
      </c>
      <c r="S15">
        <v>-0.2</v>
      </c>
      <c r="T15">
        <f t="shared" si="4"/>
        <v>1.57</v>
      </c>
      <c r="U15">
        <f t="shared" si="16"/>
        <v>0.7350000000000001</v>
      </c>
      <c r="V15">
        <v>2</v>
      </c>
      <c r="W15">
        <v>0.5</v>
      </c>
      <c r="X15">
        <f t="shared" si="5"/>
        <v>2.27</v>
      </c>
      <c r="Y15">
        <f t="shared" si="17"/>
        <v>2.0700000000000003</v>
      </c>
      <c r="AA15">
        <v>-13</v>
      </c>
      <c r="AB15">
        <v>-0.8</v>
      </c>
      <c r="AC15">
        <f t="shared" si="6"/>
        <v>1.07</v>
      </c>
      <c r="AD15">
        <f t="shared" si="18"/>
        <v>0.46</v>
      </c>
      <c r="AE15">
        <v>-11.5</v>
      </c>
      <c r="AF15">
        <v>-0.4</v>
      </c>
      <c r="AG15">
        <f t="shared" si="7"/>
        <v>1.4700000000000002</v>
      </c>
      <c r="AH15">
        <f t="shared" si="19"/>
        <v>0.7350000000000001</v>
      </c>
      <c r="AI15">
        <v>-8.1999999999999993</v>
      </c>
      <c r="AJ15">
        <v>-0.2</v>
      </c>
      <c r="AK15">
        <f t="shared" si="8"/>
        <v>1.6700000000000002</v>
      </c>
      <c r="AL15">
        <f t="shared" si="20"/>
        <v>1.2960000000000012</v>
      </c>
      <c r="AN15">
        <v>-12.5</v>
      </c>
      <c r="AO15">
        <v>-0.8</v>
      </c>
      <c r="AP15">
        <f t="shared" si="9"/>
        <v>1.0799999999999998</v>
      </c>
      <c r="AQ15">
        <f t="shared" si="21"/>
        <v>0.56499999999999995</v>
      </c>
      <c r="AR15">
        <v>-12.5</v>
      </c>
      <c r="AS15">
        <v>-0.6</v>
      </c>
      <c r="AT15">
        <f t="shared" si="10"/>
        <v>1.2799999999999998</v>
      </c>
      <c r="AU15">
        <f t="shared" si="22"/>
        <v>0.61499999999999999</v>
      </c>
      <c r="AV15">
        <v>-8.1</v>
      </c>
      <c r="AW15">
        <v>-0.2</v>
      </c>
      <c r="AX15">
        <f t="shared" si="11"/>
        <v>1.68</v>
      </c>
      <c r="AY15">
        <f t="shared" si="23"/>
        <v>2.7679999999999993</v>
      </c>
      <c r="BA15">
        <v>11</v>
      </c>
      <c r="BB15">
        <v>-1.8</v>
      </c>
      <c r="BE15">
        <v>-7</v>
      </c>
      <c r="BF15">
        <v>-1.6</v>
      </c>
      <c r="BH15">
        <v>13</v>
      </c>
      <c r="BI15">
        <v>-1.5</v>
      </c>
      <c r="BL15">
        <v>-3.7</v>
      </c>
      <c r="BM15">
        <v>2.4</v>
      </c>
    </row>
    <row r="16" spans="1:65" x14ac:dyDescent="0.25">
      <c r="A16">
        <v>4.5</v>
      </c>
      <c r="B16">
        <v>-0.5</v>
      </c>
      <c r="C16">
        <f t="shared" si="0"/>
        <v>1.17</v>
      </c>
      <c r="D16">
        <f t="shared" si="12"/>
        <v>0.68499999999999994</v>
      </c>
      <c r="E16">
        <v>4.5</v>
      </c>
      <c r="F16">
        <v>-0.3</v>
      </c>
      <c r="G16">
        <f t="shared" si="1"/>
        <v>1.3699999999999999</v>
      </c>
      <c r="H16">
        <f t="shared" si="13"/>
        <v>0.76</v>
      </c>
      <c r="I16">
        <v>3</v>
      </c>
      <c r="J16">
        <v>0</v>
      </c>
      <c r="K16">
        <f t="shared" si="2"/>
        <v>1.67</v>
      </c>
      <c r="L16">
        <f t="shared" si="14"/>
        <v>1.8699999999999999</v>
      </c>
      <c r="N16">
        <v>-12</v>
      </c>
      <c r="O16">
        <v>-1</v>
      </c>
      <c r="P16">
        <f t="shared" si="3"/>
        <v>0.77</v>
      </c>
      <c r="Q16">
        <f t="shared" si="15"/>
        <v>0.31</v>
      </c>
      <c r="R16">
        <v>-11</v>
      </c>
      <c r="S16">
        <v>-0.4</v>
      </c>
      <c r="T16">
        <f t="shared" si="4"/>
        <v>1.37</v>
      </c>
      <c r="U16">
        <f t="shared" si="16"/>
        <v>0.7350000000000001</v>
      </c>
      <c r="V16">
        <v>3</v>
      </c>
      <c r="W16">
        <v>0.5</v>
      </c>
      <c r="X16">
        <f t="shared" si="5"/>
        <v>2.27</v>
      </c>
      <c r="Y16">
        <f t="shared" si="17"/>
        <v>2.27</v>
      </c>
      <c r="AA16">
        <v>-12.5</v>
      </c>
      <c r="AB16">
        <v>-0.7</v>
      </c>
      <c r="AC16">
        <f t="shared" si="6"/>
        <v>1.1700000000000002</v>
      </c>
      <c r="AD16">
        <f t="shared" si="18"/>
        <v>0.56000000000000005</v>
      </c>
      <c r="AE16">
        <v>-11</v>
      </c>
      <c r="AF16">
        <v>-0.3</v>
      </c>
      <c r="AG16">
        <f t="shared" si="7"/>
        <v>1.57</v>
      </c>
      <c r="AH16">
        <f t="shared" si="19"/>
        <v>0.76</v>
      </c>
      <c r="AI16">
        <v>0</v>
      </c>
      <c r="AJ16">
        <v>0.2</v>
      </c>
      <c r="AK16">
        <f t="shared" si="8"/>
        <v>2.0700000000000003</v>
      </c>
      <c r="AN16">
        <v>-12</v>
      </c>
      <c r="AO16">
        <v>-0.6</v>
      </c>
      <c r="AP16">
        <f t="shared" si="9"/>
        <v>1.2799999999999998</v>
      </c>
      <c r="AQ16">
        <f t="shared" si="21"/>
        <v>0.58999999999999986</v>
      </c>
      <c r="AR16">
        <v>-12</v>
      </c>
      <c r="AS16">
        <v>-0.5</v>
      </c>
      <c r="AT16">
        <f t="shared" si="10"/>
        <v>1.38</v>
      </c>
      <c r="AU16">
        <f t="shared" si="22"/>
        <v>0.66499999999999992</v>
      </c>
      <c r="AV16">
        <v>-7.1</v>
      </c>
      <c r="AW16">
        <v>-0.2</v>
      </c>
      <c r="AX16">
        <f t="shared" si="11"/>
        <v>1.68</v>
      </c>
      <c r="AY16">
        <f t="shared" si="23"/>
        <v>1.68</v>
      </c>
      <c r="BA16">
        <v>10.5</v>
      </c>
      <c r="BB16">
        <v>-1.5</v>
      </c>
      <c r="BE16">
        <v>-3.5</v>
      </c>
      <c r="BF16">
        <v>-1.6</v>
      </c>
      <c r="BH16">
        <v>12.5</v>
      </c>
      <c r="BI16">
        <v>-1.5</v>
      </c>
      <c r="BL16">
        <v>0</v>
      </c>
      <c r="BM16">
        <v>2.7</v>
      </c>
    </row>
    <row r="17" spans="1:65" x14ac:dyDescent="0.25">
      <c r="A17">
        <v>5</v>
      </c>
      <c r="B17">
        <v>-0.3</v>
      </c>
      <c r="C17">
        <f t="shared" si="0"/>
        <v>1.3699999999999999</v>
      </c>
      <c r="D17">
        <f t="shared" si="12"/>
        <v>0.63500000000000001</v>
      </c>
      <c r="E17">
        <v>5</v>
      </c>
      <c r="F17">
        <v>-0.3</v>
      </c>
      <c r="G17">
        <f t="shared" si="1"/>
        <v>1.3699999999999999</v>
      </c>
      <c r="H17">
        <f t="shared" si="13"/>
        <v>0.68499999999999994</v>
      </c>
      <c r="I17">
        <v>4</v>
      </c>
      <c r="J17">
        <v>-0.1</v>
      </c>
      <c r="K17">
        <f t="shared" si="2"/>
        <v>1.5699999999999998</v>
      </c>
      <c r="L17">
        <f t="shared" si="14"/>
        <v>1.6199999999999999</v>
      </c>
      <c r="N17">
        <v>-11.5</v>
      </c>
      <c r="O17">
        <v>-0.3</v>
      </c>
      <c r="P17">
        <f t="shared" si="3"/>
        <v>1.47</v>
      </c>
      <c r="Q17">
        <f t="shared" si="15"/>
        <v>0.56000000000000005</v>
      </c>
      <c r="R17">
        <v>-10.5</v>
      </c>
      <c r="S17">
        <v>-0.3</v>
      </c>
      <c r="T17">
        <f t="shared" si="4"/>
        <v>1.47</v>
      </c>
      <c r="U17">
        <f t="shared" si="16"/>
        <v>0.71</v>
      </c>
      <c r="V17">
        <v>4</v>
      </c>
      <c r="W17">
        <v>0</v>
      </c>
      <c r="X17">
        <f t="shared" si="5"/>
        <v>1.77</v>
      </c>
      <c r="Y17">
        <f t="shared" si="17"/>
        <v>2.02</v>
      </c>
      <c r="AA17">
        <v>-12</v>
      </c>
      <c r="AB17">
        <v>-0.7</v>
      </c>
      <c r="AC17">
        <f t="shared" si="6"/>
        <v>1.1700000000000002</v>
      </c>
      <c r="AD17">
        <f t="shared" si="18"/>
        <v>0.58500000000000008</v>
      </c>
      <c r="AE17">
        <v>-10.5</v>
      </c>
      <c r="AF17">
        <v>-0.3</v>
      </c>
      <c r="AG17">
        <f t="shared" si="7"/>
        <v>1.57</v>
      </c>
      <c r="AH17">
        <f t="shared" si="19"/>
        <v>0.78500000000000003</v>
      </c>
      <c r="AI17">
        <v>1.5</v>
      </c>
      <c r="AJ17">
        <v>0.2</v>
      </c>
      <c r="AK17">
        <f t="shared" si="8"/>
        <v>2.0700000000000003</v>
      </c>
      <c r="AL17">
        <f t="shared" si="20"/>
        <v>3.1050000000000004</v>
      </c>
      <c r="AN17">
        <v>-11.5</v>
      </c>
      <c r="AO17">
        <v>-0.5</v>
      </c>
      <c r="AP17">
        <f t="shared" si="9"/>
        <v>1.38</v>
      </c>
      <c r="AQ17">
        <f t="shared" si="21"/>
        <v>0.66499999999999992</v>
      </c>
      <c r="AR17">
        <v>-11.5</v>
      </c>
      <c r="AS17">
        <v>-0.3</v>
      </c>
      <c r="AT17">
        <f t="shared" si="10"/>
        <v>1.5799999999999998</v>
      </c>
      <c r="AU17">
        <f t="shared" si="22"/>
        <v>0.74</v>
      </c>
      <c r="AV17">
        <v>-3.5</v>
      </c>
      <c r="AW17">
        <v>-0.1</v>
      </c>
      <c r="AX17">
        <f t="shared" si="11"/>
        <v>1.7799999999999998</v>
      </c>
      <c r="BA17">
        <v>10</v>
      </c>
      <c r="BB17">
        <v>-1.5</v>
      </c>
      <c r="BE17">
        <v>0</v>
      </c>
      <c r="BF17">
        <v>-1.3</v>
      </c>
      <c r="BH17">
        <v>12</v>
      </c>
      <c r="BI17">
        <v>-1.2</v>
      </c>
      <c r="BL17">
        <v>1.4</v>
      </c>
      <c r="BM17">
        <v>2.7</v>
      </c>
    </row>
    <row r="18" spans="1:65" x14ac:dyDescent="0.25">
      <c r="A18">
        <v>5.5</v>
      </c>
      <c r="B18">
        <v>-0.3</v>
      </c>
      <c r="C18">
        <f t="shared" si="0"/>
        <v>1.3699999999999999</v>
      </c>
      <c r="D18">
        <f t="shared" si="12"/>
        <v>0.68499999999999994</v>
      </c>
      <c r="E18">
        <v>5.5</v>
      </c>
      <c r="F18">
        <v>-0.3</v>
      </c>
      <c r="G18">
        <f t="shared" si="1"/>
        <v>1.3699999999999999</v>
      </c>
      <c r="H18">
        <f t="shared" si="13"/>
        <v>0.68499999999999994</v>
      </c>
      <c r="I18">
        <v>5</v>
      </c>
      <c r="J18">
        <v>-0.3</v>
      </c>
      <c r="K18">
        <f t="shared" si="2"/>
        <v>1.3699999999999999</v>
      </c>
      <c r="L18">
        <f t="shared" si="14"/>
        <v>1.4699999999999998</v>
      </c>
      <c r="N18">
        <v>-11</v>
      </c>
      <c r="O18">
        <v>-0.6</v>
      </c>
      <c r="P18">
        <f t="shared" si="3"/>
        <v>1.17</v>
      </c>
      <c r="Q18">
        <f t="shared" si="15"/>
        <v>0.65999999999999992</v>
      </c>
      <c r="R18">
        <v>-10</v>
      </c>
      <c r="S18">
        <v>-0.2</v>
      </c>
      <c r="T18">
        <f t="shared" si="4"/>
        <v>1.57</v>
      </c>
      <c r="U18">
        <f t="shared" si="16"/>
        <v>0.76</v>
      </c>
      <c r="V18">
        <v>5</v>
      </c>
      <c r="W18">
        <v>-0.4</v>
      </c>
      <c r="X18">
        <f t="shared" si="5"/>
        <v>1.37</v>
      </c>
      <c r="Y18">
        <f t="shared" si="17"/>
        <v>1.57</v>
      </c>
      <c r="AA18">
        <v>-11.5</v>
      </c>
      <c r="AB18">
        <v>-0.6</v>
      </c>
      <c r="AC18">
        <f t="shared" si="6"/>
        <v>1.27</v>
      </c>
      <c r="AD18">
        <f t="shared" si="18"/>
        <v>0.6100000000000001</v>
      </c>
      <c r="AE18">
        <v>-10</v>
      </c>
      <c r="AF18">
        <v>0.2</v>
      </c>
      <c r="AG18">
        <f t="shared" si="7"/>
        <v>2.0700000000000003</v>
      </c>
      <c r="AH18">
        <f t="shared" si="19"/>
        <v>0.91000000000000014</v>
      </c>
      <c r="AI18">
        <v>2</v>
      </c>
      <c r="AJ18">
        <v>0</v>
      </c>
      <c r="AK18">
        <f t="shared" si="8"/>
        <v>1.87</v>
      </c>
      <c r="AL18">
        <f t="shared" si="20"/>
        <v>0.9850000000000001</v>
      </c>
      <c r="AN18">
        <v>-11</v>
      </c>
      <c r="AO18">
        <v>-0.4</v>
      </c>
      <c r="AP18">
        <f t="shared" si="9"/>
        <v>1.48</v>
      </c>
      <c r="AQ18">
        <f t="shared" si="21"/>
        <v>0.71499999999999997</v>
      </c>
      <c r="AR18">
        <v>-11</v>
      </c>
      <c r="AS18">
        <v>-0.2</v>
      </c>
      <c r="AT18">
        <f t="shared" si="10"/>
        <v>1.68</v>
      </c>
      <c r="AU18">
        <f t="shared" si="22"/>
        <v>0.81499999999999995</v>
      </c>
      <c r="AV18">
        <v>0</v>
      </c>
      <c r="AW18">
        <v>0.2</v>
      </c>
      <c r="AX18">
        <f t="shared" si="11"/>
        <v>2.08</v>
      </c>
      <c r="BA18">
        <v>9.5</v>
      </c>
      <c r="BB18">
        <v>-1.4</v>
      </c>
      <c r="BE18">
        <v>1.4</v>
      </c>
      <c r="BF18">
        <v>-1.3</v>
      </c>
      <c r="BH18">
        <v>11.5</v>
      </c>
      <c r="BI18">
        <v>-1.2</v>
      </c>
      <c r="BL18">
        <v>2.1</v>
      </c>
      <c r="BM18">
        <v>2.6</v>
      </c>
    </row>
    <row r="19" spans="1:65" x14ac:dyDescent="0.25">
      <c r="A19">
        <v>6</v>
      </c>
      <c r="B19">
        <v>-0.4</v>
      </c>
      <c r="C19">
        <f t="shared" si="0"/>
        <v>1.27</v>
      </c>
      <c r="D19">
        <f t="shared" si="12"/>
        <v>0.65999999999999992</v>
      </c>
      <c r="E19">
        <v>6</v>
      </c>
      <c r="F19">
        <v>-0.2</v>
      </c>
      <c r="G19">
        <f t="shared" si="1"/>
        <v>1.47</v>
      </c>
      <c r="H19">
        <f t="shared" si="13"/>
        <v>0.71</v>
      </c>
      <c r="I19">
        <v>6</v>
      </c>
      <c r="J19">
        <v>-0.2</v>
      </c>
      <c r="K19">
        <f t="shared" si="2"/>
        <v>1.47</v>
      </c>
      <c r="L19">
        <f t="shared" si="14"/>
        <v>1.42</v>
      </c>
      <c r="N19">
        <v>-10.5</v>
      </c>
      <c r="O19">
        <v>-0.4</v>
      </c>
      <c r="P19">
        <f t="shared" si="3"/>
        <v>1.37</v>
      </c>
      <c r="Q19">
        <f t="shared" si="15"/>
        <v>0.63500000000000001</v>
      </c>
      <c r="R19">
        <v>-9.5</v>
      </c>
      <c r="S19">
        <v>-0.2</v>
      </c>
      <c r="T19">
        <f t="shared" si="4"/>
        <v>1.57</v>
      </c>
      <c r="U19">
        <f t="shared" si="16"/>
        <v>0.78500000000000003</v>
      </c>
      <c r="V19">
        <v>6</v>
      </c>
      <c r="W19">
        <v>-0.8</v>
      </c>
      <c r="X19">
        <f t="shared" si="5"/>
        <v>0.97</v>
      </c>
      <c r="Y19">
        <f t="shared" si="17"/>
        <v>1.17</v>
      </c>
      <c r="AA19">
        <v>-11</v>
      </c>
      <c r="AB19">
        <v>-0.2</v>
      </c>
      <c r="AC19">
        <f t="shared" si="6"/>
        <v>1.6700000000000002</v>
      </c>
      <c r="AD19">
        <f t="shared" si="18"/>
        <v>0.7350000000000001</v>
      </c>
      <c r="AE19">
        <v>-9.5</v>
      </c>
      <c r="AF19">
        <v>0.1</v>
      </c>
      <c r="AG19">
        <f t="shared" si="7"/>
        <v>1.9700000000000002</v>
      </c>
      <c r="AH19">
        <f t="shared" si="19"/>
        <v>1.0100000000000002</v>
      </c>
      <c r="AI19">
        <v>3</v>
      </c>
      <c r="AJ19">
        <v>0.2</v>
      </c>
      <c r="AK19">
        <f t="shared" si="8"/>
        <v>2.0700000000000003</v>
      </c>
      <c r="AL19">
        <f t="shared" si="20"/>
        <v>1.9700000000000002</v>
      </c>
      <c r="AN19">
        <v>-10.5</v>
      </c>
      <c r="AO19">
        <v>-0.3</v>
      </c>
      <c r="AP19">
        <f t="shared" si="9"/>
        <v>1.5799999999999998</v>
      </c>
      <c r="AQ19">
        <f t="shared" si="21"/>
        <v>0.7649999999999999</v>
      </c>
      <c r="AR19">
        <v>-10.5</v>
      </c>
      <c r="AS19">
        <v>-0.2</v>
      </c>
      <c r="AT19">
        <f t="shared" si="10"/>
        <v>1.68</v>
      </c>
      <c r="AU19">
        <f t="shared" si="22"/>
        <v>0.84</v>
      </c>
      <c r="AV19">
        <v>1.4</v>
      </c>
      <c r="AW19">
        <v>0.2</v>
      </c>
      <c r="AX19">
        <f t="shared" si="11"/>
        <v>2.08</v>
      </c>
      <c r="AY19">
        <f t="shared" si="23"/>
        <v>2.9119999999999999</v>
      </c>
      <c r="BA19">
        <v>9</v>
      </c>
      <c r="BB19">
        <v>-1.5</v>
      </c>
      <c r="BE19">
        <v>2</v>
      </c>
      <c r="BF19">
        <v>-1.4</v>
      </c>
      <c r="BH19">
        <v>11</v>
      </c>
      <c r="BI19">
        <v>-1.3</v>
      </c>
      <c r="BL19">
        <v>3.1</v>
      </c>
      <c r="BM19">
        <v>2.4</v>
      </c>
    </row>
    <row r="20" spans="1:65" x14ac:dyDescent="0.25">
      <c r="A20">
        <v>6.5</v>
      </c>
      <c r="B20">
        <v>-0.5</v>
      </c>
      <c r="C20">
        <f t="shared" si="0"/>
        <v>1.17</v>
      </c>
      <c r="D20">
        <f t="shared" si="12"/>
        <v>0.61</v>
      </c>
      <c r="E20">
        <v>6.5</v>
      </c>
      <c r="F20">
        <v>-0.3</v>
      </c>
      <c r="G20">
        <f t="shared" si="1"/>
        <v>1.3699999999999999</v>
      </c>
      <c r="H20">
        <f t="shared" si="13"/>
        <v>0.71</v>
      </c>
      <c r="I20">
        <v>7</v>
      </c>
      <c r="J20">
        <v>-0.4</v>
      </c>
      <c r="K20">
        <f t="shared" si="2"/>
        <v>1.27</v>
      </c>
      <c r="L20">
        <f t="shared" si="14"/>
        <v>1.37</v>
      </c>
      <c r="N20">
        <v>-10</v>
      </c>
      <c r="O20">
        <v>-0.5</v>
      </c>
      <c r="P20">
        <f t="shared" si="3"/>
        <v>1.27</v>
      </c>
      <c r="Q20">
        <f t="shared" si="15"/>
        <v>0.66</v>
      </c>
      <c r="R20">
        <v>-9</v>
      </c>
      <c r="S20">
        <v>-0.2</v>
      </c>
      <c r="T20">
        <f t="shared" si="4"/>
        <v>1.57</v>
      </c>
      <c r="U20">
        <f t="shared" si="16"/>
        <v>0.78500000000000003</v>
      </c>
      <c r="V20">
        <v>7</v>
      </c>
      <c r="W20">
        <v>-0.8</v>
      </c>
      <c r="X20">
        <f t="shared" si="5"/>
        <v>0.97</v>
      </c>
      <c r="Y20">
        <f t="shared" si="17"/>
        <v>0.97</v>
      </c>
      <c r="AA20">
        <v>-10.5</v>
      </c>
      <c r="AB20">
        <v>-0.3</v>
      </c>
      <c r="AC20">
        <f t="shared" si="6"/>
        <v>1.57</v>
      </c>
      <c r="AD20">
        <f t="shared" si="18"/>
        <v>0.81</v>
      </c>
      <c r="AE20">
        <v>-9</v>
      </c>
      <c r="AF20">
        <v>-0.1</v>
      </c>
      <c r="AG20">
        <f t="shared" si="7"/>
        <v>1.77</v>
      </c>
      <c r="AH20">
        <f t="shared" si="19"/>
        <v>0.93500000000000005</v>
      </c>
      <c r="AI20">
        <v>4</v>
      </c>
      <c r="AJ20">
        <v>-0.2</v>
      </c>
      <c r="AK20">
        <f t="shared" si="8"/>
        <v>1.6700000000000002</v>
      </c>
      <c r="AL20">
        <f t="shared" si="20"/>
        <v>1.87</v>
      </c>
      <c r="AN20">
        <v>-10</v>
      </c>
      <c r="AO20">
        <v>-0.2</v>
      </c>
      <c r="AP20">
        <f t="shared" si="9"/>
        <v>1.68</v>
      </c>
      <c r="AQ20">
        <f t="shared" si="21"/>
        <v>0.81499999999999995</v>
      </c>
      <c r="AR20">
        <v>-10</v>
      </c>
      <c r="AS20">
        <v>-0.3</v>
      </c>
      <c r="AT20">
        <f t="shared" si="10"/>
        <v>1.5799999999999998</v>
      </c>
      <c r="AU20">
        <f t="shared" si="22"/>
        <v>0.81499999999999995</v>
      </c>
      <c r="AV20">
        <v>2.5</v>
      </c>
      <c r="AW20">
        <v>-0.1</v>
      </c>
      <c r="AX20">
        <f t="shared" si="11"/>
        <v>1.7799999999999998</v>
      </c>
      <c r="AY20">
        <f t="shared" si="23"/>
        <v>2.1230000000000002</v>
      </c>
      <c r="BA20">
        <v>8.5</v>
      </c>
      <c r="BB20">
        <v>-1.5</v>
      </c>
      <c r="BE20">
        <v>3</v>
      </c>
      <c r="BF20">
        <v>-1.7</v>
      </c>
      <c r="BH20">
        <v>10.5</v>
      </c>
      <c r="BI20">
        <v>-1.5</v>
      </c>
      <c r="BL20">
        <v>4.5999999999999996</v>
      </c>
      <c r="BM20">
        <v>2.4</v>
      </c>
    </row>
    <row r="21" spans="1:65" x14ac:dyDescent="0.25">
      <c r="A21">
        <v>7</v>
      </c>
      <c r="B21">
        <v>-0.4</v>
      </c>
      <c r="C21">
        <f t="shared" si="0"/>
        <v>1.27</v>
      </c>
      <c r="D21">
        <f t="shared" si="12"/>
        <v>0.61</v>
      </c>
      <c r="E21">
        <v>7</v>
      </c>
      <c r="F21">
        <v>-0.3</v>
      </c>
      <c r="G21">
        <f t="shared" si="1"/>
        <v>1.3699999999999999</v>
      </c>
      <c r="H21">
        <f t="shared" si="13"/>
        <v>0.68499999999999994</v>
      </c>
      <c r="I21">
        <v>8</v>
      </c>
      <c r="J21">
        <v>-0.7</v>
      </c>
      <c r="K21">
        <f t="shared" si="2"/>
        <v>0.97</v>
      </c>
      <c r="L21">
        <f t="shared" si="14"/>
        <v>1.1200000000000001</v>
      </c>
      <c r="N21">
        <v>-9.5</v>
      </c>
      <c r="O21">
        <v>-0.2</v>
      </c>
      <c r="P21">
        <f t="shared" si="3"/>
        <v>1.57</v>
      </c>
      <c r="Q21">
        <f t="shared" si="15"/>
        <v>0.71</v>
      </c>
      <c r="R21">
        <v>-8.5</v>
      </c>
      <c r="S21">
        <v>-0.2</v>
      </c>
      <c r="T21">
        <f t="shared" si="4"/>
        <v>1.57</v>
      </c>
      <c r="U21">
        <f t="shared" si="16"/>
        <v>0.78500000000000003</v>
      </c>
      <c r="V21">
        <v>8</v>
      </c>
      <c r="W21">
        <v>-0.9</v>
      </c>
      <c r="X21">
        <f t="shared" si="5"/>
        <v>0.87</v>
      </c>
      <c r="Y21">
        <f t="shared" si="17"/>
        <v>0.91999999999999993</v>
      </c>
      <c r="AA21">
        <v>-10</v>
      </c>
      <c r="AB21">
        <v>-0.5</v>
      </c>
      <c r="AC21">
        <f t="shared" si="6"/>
        <v>1.37</v>
      </c>
      <c r="AD21">
        <f t="shared" si="18"/>
        <v>0.7350000000000001</v>
      </c>
      <c r="AE21">
        <v>-8.5</v>
      </c>
      <c r="AF21">
        <v>-0.3</v>
      </c>
      <c r="AG21">
        <f t="shared" si="7"/>
        <v>1.57</v>
      </c>
      <c r="AH21">
        <f t="shared" si="19"/>
        <v>0.83499999999999996</v>
      </c>
      <c r="AI21">
        <v>5</v>
      </c>
      <c r="AJ21">
        <v>-0.4</v>
      </c>
      <c r="AK21">
        <f t="shared" si="8"/>
        <v>1.4700000000000002</v>
      </c>
      <c r="AL21">
        <f t="shared" si="20"/>
        <v>1.5700000000000003</v>
      </c>
      <c r="AN21">
        <v>-9.5</v>
      </c>
      <c r="AO21">
        <v>-0.2</v>
      </c>
      <c r="AP21">
        <f t="shared" si="9"/>
        <v>1.68</v>
      </c>
      <c r="AQ21">
        <f t="shared" si="21"/>
        <v>0.84</v>
      </c>
      <c r="AR21">
        <v>-9.5</v>
      </c>
      <c r="AS21">
        <v>-0.1</v>
      </c>
      <c r="AT21">
        <f t="shared" si="10"/>
        <v>1.7799999999999998</v>
      </c>
      <c r="AU21">
        <f t="shared" si="22"/>
        <v>0.83999999999999986</v>
      </c>
      <c r="AV21">
        <v>3</v>
      </c>
      <c r="AW21">
        <v>-0.3</v>
      </c>
      <c r="AX21">
        <f t="shared" si="11"/>
        <v>1.5799999999999998</v>
      </c>
      <c r="AY21">
        <f t="shared" si="23"/>
        <v>0.83999999999999986</v>
      </c>
      <c r="BA21">
        <v>8</v>
      </c>
      <c r="BB21">
        <v>-1.6</v>
      </c>
      <c r="BE21">
        <v>4</v>
      </c>
      <c r="BF21">
        <v>-1.6</v>
      </c>
      <c r="BH21">
        <v>10</v>
      </c>
      <c r="BI21">
        <v>-1.3</v>
      </c>
      <c r="BL21">
        <v>5.8</v>
      </c>
      <c r="BM21">
        <v>2.2999999999999998</v>
      </c>
    </row>
    <row r="22" spans="1:65" x14ac:dyDescent="0.25">
      <c r="A22">
        <v>7.5</v>
      </c>
      <c r="B22">
        <v>-0.7</v>
      </c>
      <c r="C22">
        <f t="shared" si="0"/>
        <v>0.97</v>
      </c>
      <c r="D22">
        <f t="shared" si="12"/>
        <v>0.56000000000000005</v>
      </c>
      <c r="E22">
        <v>7.5</v>
      </c>
      <c r="F22">
        <v>-0.6</v>
      </c>
      <c r="G22">
        <f t="shared" si="1"/>
        <v>1.0699999999999998</v>
      </c>
      <c r="H22">
        <f t="shared" si="13"/>
        <v>0.60999999999999988</v>
      </c>
      <c r="I22">
        <v>9</v>
      </c>
      <c r="J22">
        <v>-1.3</v>
      </c>
      <c r="K22">
        <f t="shared" si="2"/>
        <v>0.36999999999999988</v>
      </c>
      <c r="L22">
        <f t="shared" si="14"/>
        <v>0.66999999999999993</v>
      </c>
      <c r="N22">
        <v>-9</v>
      </c>
      <c r="O22">
        <v>-0.5</v>
      </c>
      <c r="P22">
        <f t="shared" si="3"/>
        <v>1.27</v>
      </c>
      <c r="Q22">
        <f t="shared" si="15"/>
        <v>0.71</v>
      </c>
      <c r="R22">
        <v>-8</v>
      </c>
      <c r="S22">
        <v>-0.2</v>
      </c>
      <c r="T22">
        <f t="shared" si="4"/>
        <v>1.57</v>
      </c>
      <c r="U22">
        <f t="shared" si="16"/>
        <v>0.78500000000000003</v>
      </c>
      <c r="V22">
        <v>9</v>
      </c>
      <c r="W22">
        <v>-0.8</v>
      </c>
      <c r="X22">
        <f t="shared" si="5"/>
        <v>0.97</v>
      </c>
      <c r="Y22">
        <f t="shared" si="17"/>
        <v>0.91999999999999993</v>
      </c>
      <c r="AA22">
        <v>-9.5</v>
      </c>
      <c r="AB22">
        <v>0</v>
      </c>
      <c r="AC22">
        <f t="shared" si="6"/>
        <v>1.87</v>
      </c>
      <c r="AD22">
        <f t="shared" si="18"/>
        <v>0.81</v>
      </c>
      <c r="AE22">
        <v>-8</v>
      </c>
      <c r="AF22">
        <v>-0.2</v>
      </c>
      <c r="AG22">
        <f t="shared" si="7"/>
        <v>1.6700000000000002</v>
      </c>
      <c r="AH22">
        <f t="shared" si="19"/>
        <v>0.81</v>
      </c>
      <c r="AI22">
        <v>6</v>
      </c>
      <c r="AJ22">
        <v>-0.8</v>
      </c>
      <c r="AK22">
        <f t="shared" si="8"/>
        <v>1.07</v>
      </c>
      <c r="AL22">
        <f t="shared" si="20"/>
        <v>1.27</v>
      </c>
      <c r="AN22">
        <v>-9</v>
      </c>
      <c r="AO22">
        <v>-0.4</v>
      </c>
      <c r="AP22">
        <f t="shared" si="9"/>
        <v>1.48</v>
      </c>
      <c r="AQ22">
        <f t="shared" si="21"/>
        <v>0.79</v>
      </c>
      <c r="AR22">
        <v>-9</v>
      </c>
      <c r="AS22">
        <v>-0.4</v>
      </c>
      <c r="AT22">
        <f t="shared" si="10"/>
        <v>1.48</v>
      </c>
      <c r="AU22">
        <f t="shared" si="22"/>
        <v>0.81499999999999995</v>
      </c>
      <c r="AV22">
        <v>4.0999999999999996</v>
      </c>
      <c r="AW22">
        <v>-0.2</v>
      </c>
      <c r="AX22">
        <f t="shared" si="11"/>
        <v>1.68</v>
      </c>
      <c r="AY22">
        <f t="shared" si="23"/>
        <v>1.7929999999999993</v>
      </c>
      <c r="BA22">
        <v>0</v>
      </c>
      <c r="BB22">
        <v>-1.3</v>
      </c>
      <c r="BE22">
        <v>4.5</v>
      </c>
      <c r="BF22">
        <v>-1.7</v>
      </c>
      <c r="BH22">
        <v>9.5</v>
      </c>
      <c r="BI22">
        <v>-1.5</v>
      </c>
      <c r="BL22">
        <v>7.3</v>
      </c>
      <c r="BM22">
        <v>2.2000000000000002</v>
      </c>
    </row>
    <row r="23" spans="1:65" x14ac:dyDescent="0.25">
      <c r="A23">
        <v>8</v>
      </c>
      <c r="B23">
        <v>-0.8</v>
      </c>
      <c r="C23">
        <f t="shared" si="0"/>
        <v>0.86999999999999988</v>
      </c>
      <c r="D23">
        <f t="shared" si="12"/>
        <v>0.45999999999999996</v>
      </c>
      <c r="E23">
        <v>8</v>
      </c>
      <c r="F23">
        <v>-0.7</v>
      </c>
      <c r="G23">
        <f t="shared" si="1"/>
        <v>0.97</v>
      </c>
      <c r="H23">
        <f t="shared" si="13"/>
        <v>0.51</v>
      </c>
      <c r="I23">
        <v>10</v>
      </c>
      <c r="J23">
        <v>-2</v>
      </c>
      <c r="K23">
        <f t="shared" si="2"/>
        <v>-0.33000000000000007</v>
      </c>
      <c r="L23">
        <f t="shared" si="14"/>
        <v>1.9999999999999907E-2</v>
      </c>
      <c r="N23">
        <v>-8.5</v>
      </c>
      <c r="O23">
        <v>-0.2</v>
      </c>
      <c r="P23">
        <f t="shared" si="3"/>
        <v>1.57</v>
      </c>
      <c r="Q23">
        <f t="shared" si="15"/>
        <v>0.71</v>
      </c>
      <c r="R23">
        <v>0</v>
      </c>
      <c r="S23">
        <v>0.1</v>
      </c>
      <c r="T23">
        <f t="shared" si="4"/>
        <v>1.87</v>
      </c>
      <c r="V23">
        <v>10</v>
      </c>
      <c r="W23">
        <v>-1.9</v>
      </c>
      <c r="X23">
        <f t="shared" si="5"/>
        <v>-0.12999999999999989</v>
      </c>
      <c r="Y23">
        <f t="shared" si="17"/>
        <v>0.42000000000000004</v>
      </c>
      <c r="AA23">
        <v>-9</v>
      </c>
      <c r="AB23">
        <v>-0.2</v>
      </c>
      <c r="AC23">
        <f t="shared" si="6"/>
        <v>1.6700000000000002</v>
      </c>
      <c r="AD23">
        <f t="shared" si="18"/>
        <v>0.88500000000000001</v>
      </c>
      <c r="AE23">
        <v>0</v>
      </c>
      <c r="AF23">
        <v>0.2</v>
      </c>
      <c r="AG23">
        <f t="shared" si="7"/>
        <v>2.0700000000000003</v>
      </c>
      <c r="AI23">
        <v>7</v>
      </c>
      <c r="AJ23">
        <v>-1.1000000000000001</v>
      </c>
      <c r="AK23">
        <f t="shared" si="8"/>
        <v>0.77</v>
      </c>
      <c r="AL23">
        <f t="shared" si="20"/>
        <v>0.92</v>
      </c>
      <c r="AN23">
        <v>-8.5</v>
      </c>
      <c r="AO23">
        <v>0.1</v>
      </c>
      <c r="AP23">
        <f t="shared" si="9"/>
        <v>1.98</v>
      </c>
      <c r="AQ23">
        <f t="shared" si="21"/>
        <v>0.86499999999999999</v>
      </c>
      <c r="AR23">
        <v>-8.5</v>
      </c>
      <c r="AS23">
        <v>-0.3</v>
      </c>
      <c r="AT23">
        <f t="shared" si="10"/>
        <v>1.5799999999999998</v>
      </c>
      <c r="AU23">
        <f t="shared" si="22"/>
        <v>0.7649999999999999</v>
      </c>
      <c r="AV23">
        <v>5.0999999999999996</v>
      </c>
      <c r="AW23">
        <v>-0.2</v>
      </c>
      <c r="AX23">
        <f t="shared" si="11"/>
        <v>1.68</v>
      </c>
      <c r="AY23">
        <f t="shared" si="23"/>
        <v>1.68</v>
      </c>
      <c r="BA23">
        <v>-0.5</v>
      </c>
      <c r="BB23">
        <v>-1.3</v>
      </c>
      <c r="BE23">
        <v>5.6</v>
      </c>
      <c r="BF23">
        <v>-1.5</v>
      </c>
      <c r="BH23">
        <v>9</v>
      </c>
      <c r="BI23">
        <v>-1.5</v>
      </c>
      <c r="BL23">
        <v>7.7</v>
      </c>
      <c r="BM23">
        <v>2.2000000000000002</v>
      </c>
    </row>
    <row r="24" spans="1:65" x14ac:dyDescent="0.25">
      <c r="A24">
        <v>8.5</v>
      </c>
      <c r="B24">
        <v>-0.9</v>
      </c>
      <c r="C24">
        <f t="shared" si="0"/>
        <v>0.76999999999999991</v>
      </c>
      <c r="D24">
        <f t="shared" si="12"/>
        <v>0.40999999999999992</v>
      </c>
      <c r="E24">
        <v>8.5</v>
      </c>
      <c r="F24">
        <v>-0.8</v>
      </c>
      <c r="G24">
        <f t="shared" si="1"/>
        <v>0.86999999999999988</v>
      </c>
      <c r="H24">
        <f t="shared" si="13"/>
        <v>0.45999999999999996</v>
      </c>
      <c r="N24">
        <v>-8</v>
      </c>
      <c r="O24">
        <v>-0.2</v>
      </c>
      <c r="P24">
        <f t="shared" si="3"/>
        <v>1.57</v>
      </c>
      <c r="Q24">
        <f t="shared" si="15"/>
        <v>0.78500000000000003</v>
      </c>
      <c r="R24">
        <v>0.5</v>
      </c>
      <c r="S24">
        <v>0.1</v>
      </c>
      <c r="T24">
        <f t="shared" si="4"/>
        <v>1.87</v>
      </c>
      <c r="U24">
        <f t="shared" si="16"/>
        <v>0.93500000000000005</v>
      </c>
      <c r="AA24">
        <v>-8.5</v>
      </c>
      <c r="AB24">
        <v>-0.5</v>
      </c>
      <c r="AC24">
        <f t="shared" si="6"/>
        <v>1.37</v>
      </c>
      <c r="AD24">
        <f t="shared" si="18"/>
        <v>0.76</v>
      </c>
      <c r="AE24">
        <v>0.5</v>
      </c>
      <c r="AF24">
        <v>0.2</v>
      </c>
      <c r="AG24">
        <f t="shared" si="7"/>
        <v>2.0700000000000003</v>
      </c>
      <c r="AH24">
        <f t="shared" si="19"/>
        <v>1.0350000000000001</v>
      </c>
      <c r="AI24">
        <v>8</v>
      </c>
      <c r="AJ24">
        <v>-1.1000000000000001</v>
      </c>
      <c r="AK24">
        <f t="shared" si="8"/>
        <v>0.77</v>
      </c>
      <c r="AL24">
        <f t="shared" si="20"/>
        <v>0.77</v>
      </c>
      <c r="AN24">
        <v>-8</v>
      </c>
      <c r="AO24">
        <v>-0.2</v>
      </c>
      <c r="AP24">
        <f t="shared" si="9"/>
        <v>1.68</v>
      </c>
      <c r="AQ24">
        <f t="shared" si="21"/>
        <v>0.91500000000000004</v>
      </c>
      <c r="AR24">
        <v>-8</v>
      </c>
      <c r="AS24">
        <v>-0.2</v>
      </c>
      <c r="AT24">
        <f t="shared" si="10"/>
        <v>1.68</v>
      </c>
      <c r="AU24">
        <f t="shared" si="22"/>
        <v>0.81499999999999995</v>
      </c>
      <c r="AV24">
        <v>5.6</v>
      </c>
      <c r="AW24">
        <v>-0.4</v>
      </c>
      <c r="AX24">
        <f t="shared" si="11"/>
        <v>1.48</v>
      </c>
      <c r="AY24">
        <f t="shared" si="23"/>
        <v>0.79</v>
      </c>
      <c r="BA24">
        <v>-1</v>
      </c>
      <c r="BB24">
        <v>-1.3</v>
      </c>
      <c r="BE24">
        <v>6</v>
      </c>
      <c r="BF24">
        <v>-1.7</v>
      </c>
      <c r="BH24">
        <v>8.5</v>
      </c>
      <c r="BI24">
        <v>2.9</v>
      </c>
      <c r="BL24">
        <v>8.3000000000000007</v>
      </c>
      <c r="BM24">
        <v>2.5</v>
      </c>
    </row>
    <row r="25" spans="1:65" x14ac:dyDescent="0.25">
      <c r="A25">
        <v>9</v>
      </c>
      <c r="B25">
        <v>-1.3</v>
      </c>
      <c r="C25">
        <f t="shared" si="0"/>
        <v>0.36999999999999988</v>
      </c>
      <c r="D25">
        <f t="shared" si="12"/>
        <v>0.28499999999999992</v>
      </c>
      <c r="E25">
        <v>9</v>
      </c>
      <c r="F25">
        <v>-1.2</v>
      </c>
      <c r="G25">
        <f t="shared" si="1"/>
        <v>0.47</v>
      </c>
      <c r="H25">
        <f t="shared" si="13"/>
        <v>0.33499999999999996</v>
      </c>
      <c r="N25">
        <v>0</v>
      </c>
      <c r="O25">
        <v>0.1</v>
      </c>
      <c r="P25">
        <f t="shared" si="3"/>
        <v>1.87</v>
      </c>
      <c r="R25">
        <v>1</v>
      </c>
      <c r="S25">
        <v>0.1</v>
      </c>
      <c r="T25">
        <f t="shared" si="4"/>
        <v>1.87</v>
      </c>
      <c r="U25">
        <f t="shared" si="16"/>
        <v>0.93500000000000005</v>
      </c>
      <c r="AA25">
        <v>-8</v>
      </c>
      <c r="AB25">
        <v>-0.1</v>
      </c>
      <c r="AC25">
        <f t="shared" si="6"/>
        <v>1.77</v>
      </c>
      <c r="AD25">
        <f t="shared" si="18"/>
        <v>0.78500000000000003</v>
      </c>
      <c r="AE25">
        <v>1</v>
      </c>
      <c r="AF25">
        <v>0.2</v>
      </c>
      <c r="AG25">
        <f t="shared" si="7"/>
        <v>2.0700000000000003</v>
      </c>
      <c r="AH25">
        <f t="shared" si="19"/>
        <v>1.0350000000000001</v>
      </c>
      <c r="AI25">
        <v>9</v>
      </c>
      <c r="AJ25">
        <v>-1.5</v>
      </c>
      <c r="AK25">
        <f t="shared" si="8"/>
        <v>0.37000000000000011</v>
      </c>
      <c r="AL25">
        <f t="shared" si="20"/>
        <v>0.57000000000000006</v>
      </c>
      <c r="AN25">
        <v>0</v>
      </c>
      <c r="AO25">
        <v>0.2</v>
      </c>
      <c r="AP25">
        <f t="shared" si="9"/>
        <v>2.08</v>
      </c>
      <c r="AR25">
        <v>0</v>
      </c>
      <c r="AS25">
        <v>0.2</v>
      </c>
      <c r="AT25">
        <f t="shared" si="10"/>
        <v>2.08</v>
      </c>
      <c r="AV25">
        <v>6.5</v>
      </c>
      <c r="AW25">
        <v>-0.2</v>
      </c>
      <c r="AX25">
        <f t="shared" si="11"/>
        <v>1.68</v>
      </c>
      <c r="AY25">
        <f t="shared" si="23"/>
        <v>1.4220000000000006</v>
      </c>
      <c r="BA25">
        <v>-1.5</v>
      </c>
      <c r="BB25">
        <v>-1.3</v>
      </c>
      <c r="BE25">
        <v>7.6</v>
      </c>
      <c r="BF25">
        <v>-1.7</v>
      </c>
      <c r="BH25">
        <v>8</v>
      </c>
      <c r="BI25">
        <v>2.8</v>
      </c>
      <c r="BL25">
        <v>8.8000000000000007</v>
      </c>
      <c r="BM25">
        <v>2.2000000000000002</v>
      </c>
    </row>
    <row r="26" spans="1:65" x14ac:dyDescent="0.25">
      <c r="A26">
        <v>9.5</v>
      </c>
      <c r="B26">
        <v>-1.6</v>
      </c>
      <c r="C26">
        <f t="shared" si="0"/>
        <v>6.999999999999984E-2</v>
      </c>
      <c r="D26">
        <f t="shared" si="12"/>
        <v>0.10999999999999993</v>
      </c>
      <c r="E26">
        <v>9.5</v>
      </c>
      <c r="F26">
        <v>-1.5</v>
      </c>
      <c r="G26">
        <f t="shared" si="1"/>
        <v>0.16999999999999993</v>
      </c>
      <c r="H26">
        <f t="shared" si="13"/>
        <v>0.15999999999999998</v>
      </c>
      <c r="N26">
        <v>0.5</v>
      </c>
      <c r="O26">
        <v>0.1</v>
      </c>
      <c r="P26">
        <f t="shared" si="3"/>
        <v>1.87</v>
      </c>
      <c r="Q26">
        <f t="shared" si="15"/>
        <v>0.93500000000000005</v>
      </c>
      <c r="R26">
        <v>1.5</v>
      </c>
      <c r="S26">
        <v>0.7</v>
      </c>
      <c r="T26">
        <f t="shared" si="4"/>
        <v>2.4699999999999998</v>
      </c>
      <c r="U26">
        <f t="shared" si="16"/>
        <v>1.085</v>
      </c>
      <c r="AA26">
        <v>0</v>
      </c>
      <c r="AB26">
        <v>0.2</v>
      </c>
      <c r="AC26">
        <f t="shared" si="6"/>
        <v>2.0700000000000003</v>
      </c>
      <c r="AE26">
        <v>1.5</v>
      </c>
      <c r="AF26">
        <v>0.2</v>
      </c>
      <c r="AG26">
        <f t="shared" si="7"/>
        <v>2.0700000000000003</v>
      </c>
      <c r="AH26">
        <f t="shared" si="19"/>
        <v>1.0350000000000001</v>
      </c>
      <c r="AI26">
        <v>11</v>
      </c>
      <c r="AJ26">
        <v>-1.8</v>
      </c>
      <c r="AK26">
        <f t="shared" si="8"/>
        <v>7.0000000000000062E-2</v>
      </c>
      <c r="AL26">
        <f t="shared" si="20"/>
        <v>0.44000000000000017</v>
      </c>
      <c r="AN26">
        <v>0.5</v>
      </c>
      <c r="AO26">
        <v>0.2</v>
      </c>
      <c r="AP26">
        <f t="shared" si="9"/>
        <v>2.08</v>
      </c>
      <c r="AQ26">
        <f t="shared" si="21"/>
        <v>1.04</v>
      </c>
      <c r="AR26">
        <v>0.5</v>
      </c>
      <c r="AS26">
        <v>0.2</v>
      </c>
      <c r="AT26">
        <f t="shared" si="10"/>
        <v>2.08</v>
      </c>
      <c r="AU26">
        <f t="shared" si="22"/>
        <v>1.04</v>
      </c>
      <c r="AV26">
        <v>7.1</v>
      </c>
      <c r="AW26">
        <v>-0.3</v>
      </c>
      <c r="AX26">
        <f t="shared" si="11"/>
        <v>1.5799999999999998</v>
      </c>
      <c r="AY26">
        <f t="shared" si="23"/>
        <v>0.97799999999999931</v>
      </c>
      <c r="BA26">
        <v>-2</v>
      </c>
      <c r="BB26">
        <v>-1.5</v>
      </c>
      <c r="BE26">
        <v>8</v>
      </c>
      <c r="BF26">
        <v>-1.6</v>
      </c>
      <c r="BH26">
        <v>0</v>
      </c>
      <c r="BI26">
        <v>2.7</v>
      </c>
      <c r="BL26">
        <v>10.3</v>
      </c>
      <c r="BM26">
        <v>2.2000000000000002</v>
      </c>
    </row>
    <row r="27" spans="1:65" x14ac:dyDescent="0.25">
      <c r="N27">
        <v>1</v>
      </c>
      <c r="O27">
        <v>0.1</v>
      </c>
      <c r="P27">
        <f t="shared" si="3"/>
        <v>1.87</v>
      </c>
      <c r="Q27">
        <f t="shared" si="15"/>
        <v>0.93500000000000005</v>
      </c>
      <c r="R27">
        <v>2</v>
      </c>
      <c r="S27">
        <v>0.8</v>
      </c>
      <c r="T27">
        <f t="shared" si="4"/>
        <v>2.5700000000000003</v>
      </c>
      <c r="U27">
        <f t="shared" si="16"/>
        <v>1.26</v>
      </c>
      <c r="AA27">
        <v>0.5</v>
      </c>
      <c r="AB27">
        <v>0.2</v>
      </c>
      <c r="AC27">
        <f t="shared" si="6"/>
        <v>2.0700000000000003</v>
      </c>
      <c r="AD27">
        <f t="shared" si="18"/>
        <v>1.0350000000000001</v>
      </c>
      <c r="AE27">
        <v>2</v>
      </c>
      <c r="AF27">
        <v>0</v>
      </c>
      <c r="AG27">
        <f t="shared" si="7"/>
        <v>1.87</v>
      </c>
      <c r="AH27">
        <f t="shared" si="19"/>
        <v>0.9850000000000001</v>
      </c>
      <c r="AN27">
        <v>1</v>
      </c>
      <c r="AO27">
        <v>0.2</v>
      </c>
      <c r="AP27">
        <f t="shared" si="9"/>
        <v>2.08</v>
      </c>
      <c r="AQ27">
        <f t="shared" si="21"/>
        <v>1.04</v>
      </c>
      <c r="AR27">
        <v>1</v>
      </c>
      <c r="AS27">
        <v>0.2</v>
      </c>
      <c r="AT27">
        <f t="shared" si="10"/>
        <v>2.08</v>
      </c>
      <c r="AU27">
        <f t="shared" si="22"/>
        <v>1.04</v>
      </c>
      <c r="AV27">
        <v>7.6</v>
      </c>
      <c r="AW27">
        <v>-0.3</v>
      </c>
      <c r="AX27">
        <f t="shared" si="11"/>
        <v>1.5799999999999998</v>
      </c>
      <c r="AY27">
        <f t="shared" si="23"/>
        <v>0.78999999999999992</v>
      </c>
      <c r="BA27">
        <v>-2.5</v>
      </c>
      <c r="BB27">
        <v>-1.6</v>
      </c>
      <c r="BE27">
        <v>9.5</v>
      </c>
      <c r="BF27">
        <v>-1.8</v>
      </c>
      <c r="BH27">
        <v>-0.5</v>
      </c>
      <c r="BI27">
        <v>2.5</v>
      </c>
    </row>
    <row r="28" spans="1:65" x14ac:dyDescent="0.25">
      <c r="N28">
        <v>1.5</v>
      </c>
      <c r="O28">
        <v>0.1</v>
      </c>
      <c r="P28">
        <f t="shared" si="3"/>
        <v>1.87</v>
      </c>
      <c r="Q28">
        <f t="shared" si="15"/>
        <v>0.93500000000000005</v>
      </c>
      <c r="R28">
        <v>2.5</v>
      </c>
      <c r="S28">
        <v>0.3</v>
      </c>
      <c r="T28">
        <f t="shared" si="4"/>
        <v>2.0699999999999998</v>
      </c>
      <c r="U28">
        <f t="shared" si="16"/>
        <v>1.1600000000000001</v>
      </c>
      <c r="AA28">
        <v>1</v>
      </c>
      <c r="AB28">
        <v>0.2</v>
      </c>
      <c r="AC28">
        <f t="shared" si="6"/>
        <v>2.0700000000000003</v>
      </c>
      <c r="AD28">
        <f t="shared" si="18"/>
        <v>1.0350000000000001</v>
      </c>
      <c r="AE28">
        <v>2.5</v>
      </c>
      <c r="AF28">
        <v>-0.1</v>
      </c>
      <c r="AG28">
        <f t="shared" si="7"/>
        <v>1.77</v>
      </c>
      <c r="AH28">
        <f t="shared" si="19"/>
        <v>0.91</v>
      </c>
      <c r="AN28">
        <v>1.5</v>
      </c>
      <c r="AO28">
        <v>0.2</v>
      </c>
      <c r="AP28">
        <f t="shared" si="9"/>
        <v>2.08</v>
      </c>
      <c r="AQ28">
        <f t="shared" si="21"/>
        <v>1.04</v>
      </c>
      <c r="AR28">
        <v>1.5</v>
      </c>
      <c r="AS28">
        <v>0.2</v>
      </c>
      <c r="AT28">
        <f t="shared" si="10"/>
        <v>2.08</v>
      </c>
      <c r="AU28">
        <f t="shared" si="22"/>
        <v>1.04</v>
      </c>
      <c r="AV28">
        <v>8</v>
      </c>
      <c r="AW28">
        <v>-0.3</v>
      </c>
      <c r="AX28">
        <f t="shared" si="11"/>
        <v>1.5799999999999998</v>
      </c>
      <c r="AY28">
        <f t="shared" si="23"/>
        <v>0.63200000000000045</v>
      </c>
      <c r="BA28">
        <v>-3</v>
      </c>
      <c r="BB28">
        <v>-1.7</v>
      </c>
      <c r="BH28">
        <v>-1</v>
      </c>
      <c r="BI28">
        <v>2.4</v>
      </c>
    </row>
    <row r="29" spans="1:65" x14ac:dyDescent="0.25">
      <c r="N29">
        <v>2</v>
      </c>
      <c r="O29">
        <v>0.2</v>
      </c>
      <c r="P29">
        <f t="shared" si="3"/>
        <v>1.97</v>
      </c>
      <c r="Q29">
        <f t="shared" si="15"/>
        <v>0.96</v>
      </c>
      <c r="R29">
        <v>3</v>
      </c>
      <c r="S29">
        <v>0.5</v>
      </c>
      <c r="T29">
        <f t="shared" si="4"/>
        <v>2.27</v>
      </c>
      <c r="U29">
        <f t="shared" si="16"/>
        <v>1.085</v>
      </c>
      <c r="AA29">
        <v>1.5</v>
      </c>
      <c r="AB29">
        <v>0.2</v>
      </c>
      <c r="AC29">
        <f t="shared" si="6"/>
        <v>2.0700000000000003</v>
      </c>
      <c r="AD29">
        <f t="shared" si="18"/>
        <v>1.0350000000000001</v>
      </c>
      <c r="AE29">
        <v>3</v>
      </c>
      <c r="AF29">
        <v>0.1</v>
      </c>
      <c r="AG29">
        <f t="shared" si="7"/>
        <v>1.9700000000000002</v>
      </c>
      <c r="AH29">
        <f t="shared" si="19"/>
        <v>0.93500000000000005</v>
      </c>
      <c r="AN29">
        <v>2</v>
      </c>
      <c r="AO29">
        <v>0</v>
      </c>
      <c r="AP29">
        <f t="shared" si="9"/>
        <v>1.88</v>
      </c>
      <c r="AQ29">
        <f t="shared" si="21"/>
        <v>0.99</v>
      </c>
      <c r="AR29">
        <v>2</v>
      </c>
      <c r="AS29">
        <v>0</v>
      </c>
      <c r="AT29">
        <f t="shared" si="10"/>
        <v>1.88</v>
      </c>
      <c r="AU29">
        <f t="shared" si="22"/>
        <v>0.99</v>
      </c>
      <c r="AV29">
        <v>8.6999999999999993</v>
      </c>
      <c r="AW29">
        <v>-0.4</v>
      </c>
      <c r="AX29">
        <f t="shared" si="11"/>
        <v>1.48</v>
      </c>
      <c r="AY29">
        <f t="shared" si="23"/>
        <v>1.0709999999999988</v>
      </c>
      <c r="BA29">
        <v>-3.5</v>
      </c>
      <c r="BB29">
        <v>-1.9</v>
      </c>
      <c r="BH29">
        <v>-1.5</v>
      </c>
      <c r="BI29">
        <v>2.2000000000000002</v>
      </c>
    </row>
    <row r="30" spans="1:65" x14ac:dyDescent="0.25">
      <c r="N30">
        <v>2.5</v>
      </c>
      <c r="O30">
        <v>0.1</v>
      </c>
      <c r="P30">
        <f t="shared" si="3"/>
        <v>1.87</v>
      </c>
      <c r="Q30">
        <f t="shared" si="15"/>
        <v>0.96</v>
      </c>
      <c r="R30">
        <v>3.5</v>
      </c>
      <c r="S30">
        <v>0.5</v>
      </c>
      <c r="T30">
        <f t="shared" si="4"/>
        <v>2.27</v>
      </c>
      <c r="U30">
        <f t="shared" si="16"/>
        <v>1.135</v>
      </c>
      <c r="AA30">
        <v>2</v>
      </c>
      <c r="AB30">
        <v>0</v>
      </c>
      <c r="AC30">
        <f t="shared" si="6"/>
        <v>1.87</v>
      </c>
      <c r="AD30">
        <f t="shared" si="18"/>
        <v>0.9850000000000001</v>
      </c>
      <c r="AE30">
        <v>3.5</v>
      </c>
      <c r="AF30">
        <v>0</v>
      </c>
      <c r="AG30">
        <f t="shared" si="7"/>
        <v>1.87</v>
      </c>
      <c r="AH30">
        <f t="shared" si="19"/>
        <v>0.96000000000000008</v>
      </c>
      <c r="AN30">
        <v>2.5</v>
      </c>
      <c r="AO30">
        <v>-0.1</v>
      </c>
      <c r="AP30">
        <f t="shared" si="9"/>
        <v>1.7799999999999998</v>
      </c>
      <c r="AQ30">
        <f t="shared" si="21"/>
        <v>0.91499999999999992</v>
      </c>
      <c r="AR30">
        <v>2.5</v>
      </c>
      <c r="AS30">
        <v>-0.1</v>
      </c>
      <c r="AT30">
        <f t="shared" si="10"/>
        <v>1.7799999999999998</v>
      </c>
      <c r="AU30">
        <f t="shared" si="22"/>
        <v>0.91499999999999992</v>
      </c>
      <c r="AV30">
        <v>9.1</v>
      </c>
      <c r="AW30">
        <v>-0.5</v>
      </c>
      <c r="AX30">
        <f t="shared" si="11"/>
        <v>1.38</v>
      </c>
      <c r="AY30">
        <f t="shared" si="23"/>
        <v>0.57200000000000051</v>
      </c>
      <c r="BA30">
        <v>-4</v>
      </c>
      <c r="BB30">
        <v>-1.6</v>
      </c>
      <c r="BH30">
        <v>-2</v>
      </c>
      <c r="BI30">
        <v>2.1</v>
      </c>
    </row>
    <row r="31" spans="1:65" x14ac:dyDescent="0.25">
      <c r="N31">
        <v>3</v>
      </c>
      <c r="O31">
        <v>0.4</v>
      </c>
      <c r="P31">
        <f t="shared" si="3"/>
        <v>2.17</v>
      </c>
      <c r="Q31">
        <f t="shared" si="15"/>
        <v>1.01</v>
      </c>
      <c r="R31">
        <v>4</v>
      </c>
      <c r="S31">
        <v>0.2</v>
      </c>
      <c r="T31">
        <f t="shared" si="4"/>
        <v>1.97</v>
      </c>
      <c r="U31">
        <f t="shared" si="16"/>
        <v>1.06</v>
      </c>
      <c r="AA31">
        <v>2.5</v>
      </c>
      <c r="AB31">
        <v>-0.1</v>
      </c>
      <c r="AC31">
        <f t="shared" si="6"/>
        <v>1.77</v>
      </c>
      <c r="AD31">
        <f t="shared" si="18"/>
        <v>0.91</v>
      </c>
      <c r="AE31">
        <v>4</v>
      </c>
      <c r="AF31">
        <v>-0.2</v>
      </c>
      <c r="AG31">
        <f t="shared" si="7"/>
        <v>1.6700000000000002</v>
      </c>
      <c r="AH31">
        <f t="shared" si="19"/>
        <v>0.88500000000000001</v>
      </c>
      <c r="AN31">
        <v>3</v>
      </c>
      <c r="AO31">
        <v>-0.3</v>
      </c>
      <c r="AP31">
        <f t="shared" si="9"/>
        <v>1.5799999999999998</v>
      </c>
      <c r="AQ31">
        <f t="shared" si="21"/>
        <v>0.83999999999999986</v>
      </c>
      <c r="AR31">
        <v>3</v>
      </c>
      <c r="AS31">
        <v>-0.3</v>
      </c>
      <c r="AT31">
        <f t="shared" si="10"/>
        <v>1.5799999999999998</v>
      </c>
      <c r="AU31">
        <f t="shared" si="22"/>
        <v>0.83999999999999986</v>
      </c>
      <c r="BA31">
        <v>-4.5</v>
      </c>
      <c r="BB31">
        <v>-1.7</v>
      </c>
      <c r="BH31">
        <v>-2.5</v>
      </c>
      <c r="BI31">
        <v>2.2000000000000002</v>
      </c>
    </row>
    <row r="32" spans="1:65" x14ac:dyDescent="0.25">
      <c r="N32">
        <v>3.5</v>
      </c>
      <c r="O32">
        <v>0.1</v>
      </c>
      <c r="P32">
        <f t="shared" si="3"/>
        <v>1.87</v>
      </c>
      <c r="Q32">
        <f t="shared" si="15"/>
        <v>1.01</v>
      </c>
      <c r="R32">
        <v>4.5</v>
      </c>
      <c r="S32">
        <v>-0.1</v>
      </c>
      <c r="T32">
        <f t="shared" si="4"/>
        <v>1.67</v>
      </c>
      <c r="U32">
        <f t="shared" si="16"/>
        <v>0.90999999999999992</v>
      </c>
      <c r="AA32">
        <v>3</v>
      </c>
      <c r="AB32">
        <v>0.2</v>
      </c>
      <c r="AC32">
        <f t="shared" si="6"/>
        <v>2.0700000000000003</v>
      </c>
      <c r="AD32">
        <f t="shared" si="18"/>
        <v>0.96000000000000008</v>
      </c>
      <c r="AE32">
        <v>4.5</v>
      </c>
      <c r="AF32">
        <v>-0.2</v>
      </c>
      <c r="AG32">
        <f t="shared" si="7"/>
        <v>1.6700000000000002</v>
      </c>
      <c r="AH32">
        <f t="shared" si="19"/>
        <v>0.83500000000000008</v>
      </c>
      <c r="AN32">
        <v>3.5</v>
      </c>
      <c r="AO32">
        <v>-0.4</v>
      </c>
      <c r="AP32">
        <f t="shared" si="9"/>
        <v>1.48</v>
      </c>
      <c r="AQ32">
        <f t="shared" si="21"/>
        <v>0.7649999999999999</v>
      </c>
      <c r="AR32">
        <v>3.5</v>
      </c>
      <c r="AS32">
        <v>-0.3</v>
      </c>
      <c r="AT32">
        <f t="shared" si="10"/>
        <v>1.5799999999999998</v>
      </c>
      <c r="AU32">
        <f t="shared" si="22"/>
        <v>0.78999999999999992</v>
      </c>
      <c r="BA32">
        <v>-5</v>
      </c>
      <c r="BB32">
        <v>-1.7</v>
      </c>
      <c r="BH32">
        <v>-3</v>
      </c>
      <c r="BI32">
        <v>1.5</v>
      </c>
    </row>
    <row r="33" spans="14:61" x14ac:dyDescent="0.25">
      <c r="N33">
        <v>4</v>
      </c>
      <c r="O33">
        <v>0</v>
      </c>
      <c r="P33">
        <f t="shared" si="3"/>
        <v>1.77</v>
      </c>
      <c r="Q33">
        <f t="shared" si="15"/>
        <v>0.91</v>
      </c>
      <c r="R33">
        <v>5</v>
      </c>
      <c r="S33">
        <v>-0.2</v>
      </c>
      <c r="T33">
        <f t="shared" si="4"/>
        <v>1.57</v>
      </c>
      <c r="U33">
        <f t="shared" si="16"/>
        <v>0.81</v>
      </c>
      <c r="AA33">
        <v>3.5</v>
      </c>
      <c r="AB33">
        <v>-0.1</v>
      </c>
      <c r="AC33">
        <f t="shared" si="6"/>
        <v>1.77</v>
      </c>
      <c r="AD33">
        <f t="shared" si="18"/>
        <v>0.96000000000000008</v>
      </c>
      <c r="AE33">
        <v>5</v>
      </c>
      <c r="AF33">
        <v>-0.4</v>
      </c>
      <c r="AG33">
        <f t="shared" si="7"/>
        <v>1.4700000000000002</v>
      </c>
      <c r="AH33">
        <f t="shared" si="19"/>
        <v>0.78500000000000014</v>
      </c>
      <c r="AN33">
        <v>4</v>
      </c>
      <c r="AO33">
        <v>-0.2</v>
      </c>
      <c r="AP33">
        <f t="shared" si="9"/>
        <v>1.68</v>
      </c>
      <c r="AQ33">
        <f t="shared" si="21"/>
        <v>0.79</v>
      </c>
      <c r="AR33">
        <v>4</v>
      </c>
      <c r="AS33">
        <v>-0.2</v>
      </c>
      <c r="AT33">
        <f t="shared" si="10"/>
        <v>1.68</v>
      </c>
      <c r="AU33">
        <f t="shared" si="22"/>
        <v>0.81499999999999995</v>
      </c>
      <c r="BA33">
        <v>-5.5</v>
      </c>
      <c r="BB33">
        <v>-1.6</v>
      </c>
      <c r="BH33">
        <v>-3.5</v>
      </c>
      <c r="BI33">
        <v>1.5</v>
      </c>
    </row>
    <row r="34" spans="14:61" x14ac:dyDescent="0.25">
      <c r="N34">
        <v>4.5</v>
      </c>
      <c r="O34">
        <v>-0.3</v>
      </c>
      <c r="P34">
        <f t="shared" si="3"/>
        <v>1.47</v>
      </c>
      <c r="Q34">
        <f t="shared" si="15"/>
        <v>0.81</v>
      </c>
      <c r="R34">
        <v>5.5</v>
      </c>
      <c r="S34">
        <v>-0.5</v>
      </c>
      <c r="T34">
        <f t="shared" si="4"/>
        <v>1.27</v>
      </c>
      <c r="U34">
        <f t="shared" si="16"/>
        <v>0.71</v>
      </c>
      <c r="AA34">
        <v>4</v>
      </c>
      <c r="AB34">
        <v>-0.3</v>
      </c>
      <c r="AC34">
        <f t="shared" si="6"/>
        <v>1.57</v>
      </c>
      <c r="AD34">
        <f t="shared" si="18"/>
        <v>0.83499999999999996</v>
      </c>
      <c r="AE34">
        <v>5.5</v>
      </c>
      <c r="AF34">
        <v>-0.6</v>
      </c>
      <c r="AG34">
        <f t="shared" si="7"/>
        <v>1.27</v>
      </c>
      <c r="AH34">
        <f t="shared" si="19"/>
        <v>0.68500000000000005</v>
      </c>
      <c r="AN34">
        <v>4.5</v>
      </c>
      <c r="AO34">
        <v>-0.4</v>
      </c>
      <c r="AP34">
        <f t="shared" si="9"/>
        <v>1.48</v>
      </c>
      <c r="AQ34">
        <f t="shared" si="21"/>
        <v>0.79</v>
      </c>
      <c r="AR34">
        <v>4.5</v>
      </c>
      <c r="AS34">
        <v>-0.3</v>
      </c>
      <c r="AT34">
        <f t="shared" si="10"/>
        <v>1.5799999999999998</v>
      </c>
      <c r="AU34">
        <f t="shared" si="22"/>
        <v>0.81499999999999995</v>
      </c>
      <c r="BA34">
        <v>-6</v>
      </c>
      <c r="BB34">
        <v>-1.8</v>
      </c>
      <c r="BH34">
        <v>-4</v>
      </c>
      <c r="BI34">
        <v>1.2</v>
      </c>
    </row>
    <row r="35" spans="14:61" x14ac:dyDescent="0.25">
      <c r="N35">
        <v>5</v>
      </c>
      <c r="O35">
        <v>-0.5</v>
      </c>
      <c r="P35">
        <f t="shared" si="3"/>
        <v>1.27</v>
      </c>
      <c r="Q35">
        <f t="shared" si="15"/>
        <v>0.68500000000000005</v>
      </c>
      <c r="R35">
        <v>6</v>
      </c>
      <c r="S35">
        <v>-0.7</v>
      </c>
      <c r="T35">
        <f t="shared" si="4"/>
        <v>1.07</v>
      </c>
      <c r="U35">
        <f t="shared" si="16"/>
        <v>0.58499999999999996</v>
      </c>
      <c r="AA35">
        <v>4.5</v>
      </c>
      <c r="AB35">
        <v>-0.3</v>
      </c>
      <c r="AC35">
        <f t="shared" si="6"/>
        <v>1.57</v>
      </c>
      <c r="AD35">
        <f t="shared" si="18"/>
        <v>0.78500000000000003</v>
      </c>
      <c r="AE35">
        <v>6</v>
      </c>
      <c r="AF35">
        <v>-0.9</v>
      </c>
      <c r="AG35">
        <f t="shared" si="7"/>
        <v>0.97000000000000008</v>
      </c>
      <c r="AH35">
        <f t="shared" si="19"/>
        <v>0.56000000000000005</v>
      </c>
      <c r="AN35">
        <v>5</v>
      </c>
      <c r="AO35">
        <v>-0.6</v>
      </c>
      <c r="AP35">
        <f t="shared" si="9"/>
        <v>1.2799999999999998</v>
      </c>
      <c r="AQ35">
        <f t="shared" si="21"/>
        <v>0.69</v>
      </c>
      <c r="AR35">
        <v>5</v>
      </c>
      <c r="AS35">
        <v>-0.2</v>
      </c>
      <c r="AT35">
        <f t="shared" si="10"/>
        <v>1.68</v>
      </c>
      <c r="AU35">
        <f t="shared" si="22"/>
        <v>0.81499999999999995</v>
      </c>
      <c r="BA35">
        <v>-6.5</v>
      </c>
      <c r="BB35">
        <v>-1.8</v>
      </c>
      <c r="BH35">
        <v>-4.5</v>
      </c>
      <c r="BI35">
        <v>1.2</v>
      </c>
    </row>
    <row r="36" spans="14:61" x14ac:dyDescent="0.25">
      <c r="N36">
        <v>5.5</v>
      </c>
      <c r="O36">
        <v>-0.6</v>
      </c>
      <c r="P36">
        <f t="shared" si="3"/>
        <v>1.17</v>
      </c>
      <c r="Q36">
        <f t="shared" si="15"/>
        <v>0.61</v>
      </c>
      <c r="R36">
        <v>6.5</v>
      </c>
      <c r="S36">
        <v>-0.5</v>
      </c>
      <c r="T36">
        <f t="shared" si="4"/>
        <v>1.27</v>
      </c>
      <c r="U36">
        <f t="shared" si="16"/>
        <v>0.58499999999999996</v>
      </c>
      <c r="AA36">
        <v>5</v>
      </c>
      <c r="AB36">
        <v>-0.2</v>
      </c>
      <c r="AC36">
        <f t="shared" si="6"/>
        <v>1.6700000000000002</v>
      </c>
      <c r="AD36">
        <f t="shared" si="18"/>
        <v>0.81</v>
      </c>
      <c r="AE36">
        <v>6.5</v>
      </c>
      <c r="AF36">
        <v>-0.8</v>
      </c>
      <c r="AG36">
        <f t="shared" si="7"/>
        <v>1.07</v>
      </c>
      <c r="AH36">
        <f t="shared" si="19"/>
        <v>0.51</v>
      </c>
      <c r="AN36">
        <v>5.5</v>
      </c>
      <c r="AO36">
        <v>-0.2</v>
      </c>
      <c r="AP36">
        <f t="shared" si="9"/>
        <v>1.68</v>
      </c>
      <c r="AQ36">
        <f t="shared" si="21"/>
        <v>0.74</v>
      </c>
      <c r="AR36">
        <v>5.5</v>
      </c>
      <c r="AS36">
        <v>-0.2</v>
      </c>
      <c r="AT36">
        <f t="shared" si="10"/>
        <v>1.68</v>
      </c>
      <c r="AU36">
        <f t="shared" si="22"/>
        <v>0.84</v>
      </c>
      <c r="BA36">
        <v>-7</v>
      </c>
      <c r="BB36">
        <v>-1.9</v>
      </c>
      <c r="BH36">
        <v>-5</v>
      </c>
      <c r="BI36">
        <v>1.3</v>
      </c>
    </row>
    <row r="37" spans="14:61" x14ac:dyDescent="0.25">
      <c r="N37">
        <v>6</v>
      </c>
      <c r="O37">
        <v>-0.7</v>
      </c>
      <c r="P37">
        <f t="shared" si="3"/>
        <v>1.07</v>
      </c>
      <c r="Q37">
        <f t="shared" si="15"/>
        <v>0.56000000000000005</v>
      </c>
      <c r="R37">
        <v>7</v>
      </c>
      <c r="S37">
        <v>-0.5</v>
      </c>
      <c r="T37">
        <f t="shared" si="4"/>
        <v>1.27</v>
      </c>
      <c r="U37">
        <f t="shared" si="16"/>
        <v>0.63500000000000001</v>
      </c>
      <c r="AA37">
        <v>5.5</v>
      </c>
      <c r="AB37">
        <v>-0.3</v>
      </c>
      <c r="AC37">
        <f t="shared" si="6"/>
        <v>1.57</v>
      </c>
      <c r="AD37">
        <f t="shared" si="18"/>
        <v>0.81</v>
      </c>
      <c r="AE37">
        <v>7</v>
      </c>
      <c r="AF37">
        <v>-1</v>
      </c>
      <c r="AG37">
        <f t="shared" si="7"/>
        <v>0.87000000000000011</v>
      </c>
      <c r="AH37">
        <f t="shared" si="19"/>
        <v>0.48500000000000004</v>
      </c>
      <c r="AN37">
        <v>6</v>
      </c>
      <c r="AO37">
        <v>-0.7</v>
      </c>
      <c r="AP37">
        <f t="shared" si="9"/>
        <v>1.18</v>
      </c>
      <c r="AQ37">
        <f t="shared" si="21"/>
        <v>0.71499999999999997</v>
      </c>
      <c r="AR37">
        <v>6</v>
      </c>
      <c r="AS37">
        <v>-0.2</v>
      </c>
      <c r="AT37">
        <f t="shared" si="10"/>
        <v>1.68</v>
      </c>
      <c r="AU37">
        <f t="shared" si="22"/>
        <v>0.84</v>
      </c>
      <c r="BA37">
        <v>-7.5</v>
      </c>
      <c r="BB37">
        <v>-1.7</v>
      </c>
      <c r="BH37">
        <v>-5.5</v>
      </c>
      <c r="BI37">
        <v>1.5</v>
      </c>
    </row>
    <row r="38" spans="14:61" x14ac:dyDescent="0.25">
      <c r="N38">
        <v>6.5</v>
      </c>
      <c r="O38">
        <v>-0.6</v>
      </c>
      <c r="P38">
        <f t="shared" si="3"/>
        <v>1.17</v>
      </c>
      <c r="Q38">
        <f t="shared" si="15"/>
        <v>0.56000000000000005</v>
      </c>
      <c r="R38">
        <v>7.5</v>
      </c>
      <c r="S38">
        <v>-0.4</v>
      </c>
      <c r="T38">
        <f t="shared" si="4"/>
        <v>1.37</v>
      </c>
      <c r="U38">
        <f t="shared" si="16"/>
        <v>0.66</v>
      </c>
      <c r="AA38">
        <v>6</v>
      </c>
      <c r="AB38">
        <v>-0.6</v>
      </c>
      <c r="AC38">
        <f t="shared" si="6"/>
        <v>1.27</v>
      </c>
      <c r="AD38">
        <f t="shared" si="18"/>
        <v>0.71</v>
      </c>
      <c r="AE38">
        <v>7.5</v>
      </c>
      <c r="AF38">
        <v>-1</v>
      </c>
      <c r="AG38">
        <f t="shared" si="7"/>
        <v>0.87000000000000011</v>
      </c>
      <c r="AH38">
        <f t="shared" si="19"/>
        <v>0.43500000000000005</v>
      </c>
      <c r="AN38">
        <v>6.5</v>
      </c>
      <c r="AO38">
        <v>-0.3</v>
      </c>
      <c r="AP38">
        <f t="shared" si="9"/>
        <v>1.5799999999999998</v>
      </c>
      <c r="AQ38">
        <f t="shared" si="21"/>
        <v>0.69</v>
      </c>
      <c r="AR38">
        <v>6.5</v>
      </c>
      <c r="AS38">
        <v>-0.3</v>
      </c>
      <c r="AT38">
        <f t="shared" si="10"/>
        <v>1.5799999999999998</v>
      </c>
      <c r="AU38">
        <f t="shared" si="22"/>
        <v>0.81499999999999995</v>
      </c>
      <c r="BA38">
        <v>-8</v>
      </c>
      <c r="BB38">
        <v>-1.6</v>
      </c>
      <c r="BH38">
        <v>-6</v>
      </c>
      <c r="BI38">
        <v>1.3</v>
      </c>
    </row>
    <row r="39" spans="14:61" x14ac:dyDescent="0.25">
      <c r="N39">
        <v>7</v>
      </c>
      <c r="O39">
        <v>0.3</v>
      </c>
      <c r="P39">
        <f t="shared" si="3"/>
        <v>2.0699999999999998</v>
      </c>
      <c r="Q39">
        <f t="shared" si="15"/>
        <v>0.80999999999999994</v>
      </c>
      <c r="R39">
        <v>8</v>
      </c>
      <c r="S39">
        <v>-0.8</v>
      </c>
      <c r="T39">
        <f t="shared" si="4"/>
        <v>0.97</v>
      </c>
      <c r="U39">
        <f t="shared" si="16"/>
        <v>0.58499999999999996</v>
      </c>
      <c r="AA39">
        <v>6.5</v>
      </c>
      <c r="AB39">
        <v>-0.5</v>
      </c>
      <c r="AC39">
        <f t="shared" si="6"/>
        <v>1.37</v>
      </c>
      <c r="AD39">
        <f t="shared" si="18"/>
        <v>0.66</v>
      </c>
      <c r="AE39">
        <v>8</v>
      </c>
      <c r="AF39">
        <v>-0.1</v>
      </c>
      <c r="AG39">
        <f t="shared" si="7"/>
        <v>1.77</v>
      </c>
      <c r="AH39">
        <f t="shared" si="19"/>
        <v>0.66</v>
      </c>
      <c r="AN39">
        <v>7</v>
      </c>
      <c r="AO39">
        <v>-0.3</v>
      </c>
      <c r="AP39">
        <f t="shared" si="9"/>
        <v>1.5799999999999998</v>
      </c>
      <c r="AQ39">
        <f t="shared" si="21"/>
        <v>0.78999999999999992</v>
      </c>
      <c r="AR39">
        <v>7</v>
      </c>
      <c r="AS39">
        <v>-0.4</v>
      </c>
      <c r="AT39">
        <f t="shared" si="10"/>
        <v>1.48</v>
      </c>
      <c r="AU39">
        <f t="shared" si="22"/>
        <v>0.7649999999999999</v>
      </c>
      <c r="BA39">
        <v>-8.5</v>
      </c>
      <c r="BB39">
        <v>-1.8</v>
      </c>
      <c r="BH39">
        <v>-6.5</v>
      </c>
      <c r="BI39">
        <v>1.5</v>
      </c>
    </row>
    <row r="40" spans="14:61" x14ac:dyDescent="0.25">
      <c r="N40">
        <v>7.5</v>
      </c>
      <c r="O40">
        <v>-0.2</v>
      </c>
      <c r="P40">
        <f t="shared" si="3"/>
        <v>1.57</v>
      </c>
      <c r="Q40">
        <f t="shared" si="15"/>
        <v>0.90999999999999992</v>
      </c>
      <c r="R40">
        <v>8.5</v>
      </c>
      <c r="S40">
        <v>-0.9</v>
      </c>
      <c r="T40">
        <f t="shared" si="4"/>
        <v>0.87</v>
      </c>
      <c r="U40">
        <f t="shared" si="16"/>
        <v>0.45999999999999996</v>
      </c>
      <c r="AA40">
        <v>7</v>
      </c>
      <c r="AB40">
        <v>-1</v>
      </c>
      <c r="AC40">
        <f t="shared" si="6"/>
        <v>0.87000000000000011</v>
      </c>
      <c r="AD40">
        <f t="shared" si="18"/>
        <v>0.56000000000000005</v>
      </c>
      <c r="AE40">
        <v>8.5</v>
      </c>
      <c r="AF40">
        <v>-0.9</v>
      </c>
      <c r="AG40">
        <f t="shared" si="7"/>
        <v>0.97000000000000008</v>
      </c>
      <c r="AH40">
        <f t="shared" si="19"/>
        <v>0.68500000000000005</v>
      </c>
      <c r="AN40">
        <v>7.5</v>
      </c>
      <c r="AO40">
        <v>-0.3</v>
      </c>
      <c r="AP40">
        <f t="shared" si="9"/>
        <v>1.5799999999999998</v>
      </c>
      <c r="AQ40">
        <f t="shared" si="21"/>
        <v>0.78999999999999992</v>
      </c>
      <c r="AR40">
        <v>7.5</v>
      </c>
      <c r="AS40">
        <v>-0.4</v>
      </c>
      <c r="AT40">
        <f t="shared" si="10"/>
        <v>1.48</v>
      </c>
      <c r="AU40">
        <f t="shared" si="22"/>
        <v>0.74</v>
      </c>
      <c r="BA40">
        <v>-9</v>
      </c>
      <c r="BB40">
        <v>-1.9</v>
      </c>
      <c r="BH40">
        <v>-7</v>
      </c>
      <c r="BI40">
        <v>1.5</v>
      </c>
    </row>
    <row r="41" spans="14:61" x14ac:dyDescent="0.25">
      <c r="N41">
        <v>8</v>
      </c>
      <c r="O41">
        <v>-0.3</v>
      </c>
      <c r="P41">
        <f t="shared" si="3"/>
        <v>1.47</v>
      </c>
      <c r="Q41">
        <f t="shared" si="15"/>
        <v>0.76</v>
      </c>
      <c r="R41">
        <v>9</v>
      </c>
      <c r="S41">
        <v>-0.8</v>
      </c>
      <c r="T41">
        <f t="shared" si="4"/>
        <v>0.97</v>
      </c>
      <c r="U41">
        <f t="shared" si="16"/>
        <v>0.45999999999999996</v>
      </c>
      <c r="AA41">
        <v>7.5</v>
      </c>
      <c r="AB41">
        <v>-0.9</v>
      </c>
      <c r="AC41">
        <f t="shared" si="6"/>
        <v>0.97000000000000008</v>
      </c>
      <c r="AD41">
        <f t="shared" si="18"/>
        <v>0.46000000000000008</v>
      </c>
      <c r="AE41">
        <v>9</v>
      </c>
      <c r="AF41">
        <v>-0.9</v>
      </c>
      <c r="AG41">
        <f t="shared" si="7"/>
        <v>0.97000000000000008</v>
      </c>
      <c r="AH41">
        <f t="shared" si="19"/>
        <v>0.48500000000000004</v>
      </c>
      <c r="AN41">
        <v>8</v>
      </c>
      <c r="AO41">
        <v>-0.4</v>
      </c>
      <c r="AP41">
        <f t="shared" si="9"/>
        <v>1.48</v>
      </c>
      <c r="AQ41">
        <f t="shared" si="21"/>
        <v>0.7649999999999999</v>
      </c>
      <c r="AR41">
        <v>8</v>
      </c>
      <c r="AS41">
        <v>-0.4</v>
      </c>
      <c r="AT41">
        <f t="shared" si="10"/>
        <v>1.48</v>
      </c>
      <c r="AU41">
        <f t="shared" si="22"/>
        <v>0.74</v>
      </c>
      <c r="BA41">
        <v>-9.5</v>
      </c>
      <c r="BB41">
        <v>-1.9</v>
      </c>
      <c r="BH41">
        <v>-7.5</v>
      </c>
      <c r="BI41">
        <v>1.5</v>
      </c>
    </row>
    <row r="42" spans="14:61" x14ac:dyDescent="0.25">
      <c r="N42">
        <v>8.5</v>
      </c>
      <c r="O42">
        <v>-0.9</v>
      </c>
      <c r="P42">
        <f t="shared" si="3"/>
        <v>0.87</v>
      </c>
      <c r="Q42">
        <f t="shared" si="15"/>
        <v>0.58499999999999996</v>
      </c>
      <c r="AA42">
        <v>8</v>
      </c>
      <c r="AB42">
        <v>-1</v>
      </c>
      <c r="AC42">
        <f t="shared" si="6"/>
        <v>0.87000000000000011</v>
      </c>
      <c r="AD42">
        <f t="shared" si="18"/>
        <v>0.46000000000000008</v>
      </c>
      <c r="AE42">
        <v>9.5</v>
      </c>
      <c r="AF42">
        <v>-1</v>
      </c>
      <c r="AG42">
        <f t="shared" si="7"/>
        <v>0.87000000000000011</v>
      </c>
      <c r="AH42">
        <f t="shared" si="19"/>
        <v>0.46000000000000008</v>
      </c>
      <c r="AN42">
        <v>8.5</v>
      </c>
      <c r="AO42">
        <v>-0.7</v>
      </c>
      <c r="AP42">
        <f t="shared" si="9"/>
        <v>1.18</v>
      </c>
      <c r="AQ42">
        <f t="shared" si="21"/>
        <v>0.66500000000000004</v>
      </c>
      <c r="AR42">
        <v>8.5</v>
      </c>
      <c r="AS42">
        <v>-0.4</v>
      </c>
      <c r="AT42">
        <f t="shared" si="10"/>
        <v>1.48</v>
      </c>
      <c r="AU42">
        <f t="shared" si="22"/>
        <v>0.74</v>
      </c>
      <c r="BA42">
        <v>-10</v>
      </c>
      <c r="BB42">
        <v>-2.1</v>
      </c>
      <c r="BH42">
        <v>-8</v>
      </c>
      <c r="BI42">
        <v>1.5</v>
      </c>
    </row>
    <row r="43" spans="14:61" x14ac:dyDescent="0.25">
      <c r="N43">
        <v>9</v>
      </c>
      <c r="O43">
        <v>-1</v>
      </c>
      <c r="P43">
        <f t="shared" si="3"/>
        <v>0.77</v>
      </c>
      <c r="Q43">
        <f t="shared" si="15"/>
        <v>0.41000000000000003</v>
      </c>
      <c r="AA43">
        <v>8.5</v>
      </c>
      <c r="AB43">
        <v>-1.1000000000000001</v>
      </c>
      <c r="AC43">
        <f t="shared" si="6"/>
        <v>0.77</v>
      </c>
      <c r="AD43">
        <f t="shared" si="18"/>
        <v>0.41000000000000003</v>
      </c>
      <c r="AE43">
        <v>10</v>
      </c>
      <c r="AF43">
        <v>-1.5</v>
      </c>
      <c r="AG43">
        <f t="shared" si="7"/>
        <v>0.37000000000000011</v>
      </c>
      <c r="AH43">
        <f t="shared" si="19"/>
        <v>0.31000000000000005</v>
      </c>
      <c r="AN43">
        <v>9</v>
      </c>
      <c r="AO43">
        <v>-1</v>
      </c>
      <c r="AP43">
        <f t="shared" si="9"/>
        <v>0.87999999999999989</v>
      </c>
      <c r="AQ43">
        <f t="shared" si="21"/>
        <v>0.5149999999999999</v>
      </c>
      <c r="AR43">
        <v>9</v>
      </c>
      <c r="AS43">
        <v>-0.5</v>
      </c>
      <c r="AT43">
        <f t="shared" si="10"/>
        <v>1.38</v>
      </c>
      <c r="AU43">
        <f t="shared" si="22"/>
        <v>0.71499999999999997</v>
      </c>
      <c r="BA43">
        <v>-10.5</v>
      </c>
      <c r="BB43">
        <v>-2</v>
      </c>
      <c r="BH43">
        <v>-8.5</v>
      </c>
      <c r="BI43">
        <v>1.3</v>
      </c>
    </row>
    <row r="44" spans="14:61" x14ac:dyDescent="0.25">
      <c r="N44">
        <v>9.5</v>
      </c>
      <c r="O44">
        <v>-0.8</v>
      </c>
      <c r="P44">
        <f t="shared" si="3"/>
        <v>0.97</v>
      </c>
      <c r="Q44">
        <f t="shared" si="15"/>
        <v>0.435</v>
      </c>
      <c r="AA44">
        <v>9</v>
      </c>
      <c r="AB44">
        <v>-1.3</v>
      </c>
      <c r="AC44">
        <f t="shared" si="6"/>
        <v>0.57000000000000006</v>
      </c>
      <c r="AD44">
        <f t="shared" si="18"/>
        <v>0.33500000000000002</v>
      </c>
      <c r="AE44">
        <v>10.5</v>
      </c>
      <c r="AF44">
        <v>-1.6</v>
      </c>
      <c r="AG44">
        <f t="shared" si="7"/>
        <v>0.27</v>
      </c>
      <c r="AH44">
        <f t="shared" si="19"/>
        <v>0.16000000000000003</v>
      </c>
      <c r="AN44">
        <v>9.5</v>
      </c>
      <c r="AO44">
        <v>-1</v>
      </c>
      <c r="AP44">
        <f t="shared" si="9"/>
        <v>0.87999999999999989</v>
      </c>
      <c r="AQ44">
        <f t="shared" si="21"/>
        <v>0.43999999999999995</v>
      </c>
      <c r="AR44">
        <v>9.5</v>
      </c>
      <c r="AS44">
        <v>-0.5</v>
      </c>
      <c r="AT44">
        <f t="shared" si="10"/>
        <v>1.38</v>
      </c>
      <c r="AU44">
        <f t="shared" si="22"/>
        <v>0.69</v>
      </c>
      <c r="BA44">
        <v>-11</v>
      </c>
      <c r="BB44">
        <v>-2.2999999999999998</v>
      </c>
      <c r="BH44">
        <v>-9</v>
      </c>
      <c r="BI44">
        <v>1.3</v>
      </c>
    </row>
    <row r="45" spans="14:61" x14ac:dyDescent="0.25">
      <c r="N45">
        <v>10</v>
      </c>
      <c r="O45">
        <v>-1.1000000000000001</v>
      </c>
      <c r="P45">
        <f t="shared" si="3"/>
        <v>0.66999999999999993</v>
      </c>
      <c r="Q45">
        <f t="shared" si="15"/>
        <v>0.41</v>
      </c>
      <c r="AA45">
        <v>9.5</v>
      </c>
      <c r="AB45">
        <v>-0.9</v>
      </c>
      <c r="AC45">
        <f t="shared" si="6"/>
        <v>0.97000000000000008</v>
      </c>
      <c r="AD45">
        <f t="shared" si="18"/>
        <v>0.38500000000000001</v>
      </c>
      <c r="AE45">
        <v>11</v>
      </c>
      <c r="AF45">
        <v>-1.4</v>
      </c>
      <c r="AG45">
        <f t="shared" si="7"/>
        <v>0.4700000000000002</v>
      </c>
      <c r="AH45">
        <f t="shared" si="19"/>
        <v>0.18500000000000005</v>
      </c>
      <c r="AN45">
        <v>10</v>
      </c>
      <c r="AO45">
        <v>-1.1000000000000001</v>
      </c>
      <c r="AP45">
        <f t="shared" si="9"/>
        <v>0.7799999999999998</v>
      </c>
      <c r="AQ45">
        <f t="shared" si="21"/>
        <v>0.41499999999999992</v>
      </c>
      <c r="AR45">
        <v>10</v>
      </c>
      <c r="AS45">
        <v>-0.5</v>
      </c>
      <c r="AT45">
        <f t="shared" si="10"/>
        <v>1.38</v>
      </c>
      <c r="AU45">
        <f t="shared" si="22"/>
        <v>0.69</v>
      </c>
      <c r="BA45">
        <v>-11.5</v>
      </c>
      <c r="BB45">
        <v>-2</v>
      </c>
      <c r="BH45">
        <v>-9.5</v>
      </c>
      <c r="BI45">
        <v>1.3</v>
      </c>
    </row>
    <row r="46" spans="14:61" x14ac:dyDescent="0.25">
      <c r="N46">
        <v>10.5</v>
      </c>
      <c r="O46">
        <v>-1.4</v>
      </c>
      <c r="P46">
        <f t="shared" si="3"/>
        <v>0.37000000000000011</v>
      </c>
      <c r="Q46">
        <f t="shared" si="15"/>
        <v>0.26</v>
      </c>
      <c r="AA46">
        <v>10</v>
      </c>
      <c r="AB46">
        <v>-0.9</v>
      </c>
      <c r="AC46">
        <f t="shared" si="6"/>
        <v>0.97000000000000008</v>
      </c>
      <c r="AD46">
        <f t="shared" si="18"/>
        <v>0.48500000000000004</v>
      </c>
      <c r="AE46">
        <v>11.5</v>
      </c>
      <c r="AF46">
        <v>-1.4</v>
      </c>
      <c r="AG46">
        <f t="shared" si="7"/>
        <v>0.4700000000000002</v>
      </c>
      <c r="AH46">
        <f t="shared" si="19"/>
        <v>0.2350000000000001</v>
      </c>
      <c r="AN46">
        <v>10.5</v>
      </c>
      <c r="AO46">
        <v>-1.2</v>
      </c>
      <c r="AP46">
        <f t="shared" si="9"/>
        <v>0.67999999999999994</v>
      </c>
      <c r="AQ46">
        <f t="shared" si="21"/>
        <v>0.36499999999999994</v>
      </c>
      <c r="AR46">
        <v>10.5</v>
      </c>
      <c r="AS46">
        <v>-0.6</v>
      </c>
      <c r="AT46">
        <f t="shared" si="10"/>
        <v>1.2799999999999998</v>
      </c>
      <c r="AU46">
        <f t="shared" si="22"/>
        <v>0.66499999999999992</v>
      </c>
      <c r="BA46">
        <v>-12</v>
      </c>
      <c r="BB46">
        <v>-2.5</v>
      </c>
      <c r="BH46">
        <v>-10</v>
      </c>
      <c r="BI46">
        <v>1.3</v>
      </c>
    </row>
    <row r="47" spans="14:61" x14ac:dyDescent="0.25">
      <c r="N47">
        <v>11</v>
      </c>
      <c r="O47">
        <v>-2.1</v>
      </c>
      <c r="P47">
        <f t="shared" si="3"/>
        <v>-0.33000000000000007</v>
      </c>
      <c r="Q47">
        <f t="shared" si="15"/>
        <v>1.0000000000000009E-2</v>
      </c>
      <c r="AA47">
        <v>10.5</v>
      </c>
      <c r="AB47">
        <v>-1.1000000000000001</v>
      </c>
      <c r="AC47">
        <f t="shared" si="6"/>
        <v>0.77</v>
      </c>
      <c r="AD47">
        <f t="shared" si="18"/>
        <v>0.43500000000000005</v>
      </c>
      <c r="AN47">
        <v>11</v>
      </c>
      <c r="AO47">
        <v>-0.5</v>
      </c>
      <c r="AP47">
        <f t="shared" si="9"/>
        <v>1.38</v>
      </c>
      <c r="AQ47">
        <f t="shared" si="21"/>
        <v>0.5149999999999999</v>
      </c>
      <c r="AR47">
        <v>11</v>
      </c>
      <c r="AS47">
        <v>-0.5</v>
      </c>
      <c r="AT47">
        <f t="shared" si="10"/>
        <v>1.38</v>
      </c>
      <c r="AU47">
        <f t="shared" si="22"/>
        <v>0.66499999999999992</v>
      </c>
      <c r="BA47">
        <v>-12.5</v>
      </c>
      <c r="BB47">
        <v>-2.2999999999999998</v>
      </c>
      <c r="BH47">
        <v>-10.5</v>
      </c>
      <c r="BI47">
        <v>1.5</v>
      </c>
    </row>
    <row r="48" spans="14:61" x14ac:dyDescent="0.25">
      <c r="AA48">
        <v>11</v>
      </c>
      <c r="AB48">
        <v>-1.3</v>
      </c>
      <c r="AC48">
        <f t="shared" si="6"/>
        <v>0.57000000000000006</v>
      </c>
      <c r="AD48">
        <f t="shared" si="18"/>
        <v>0.33500000000000002</v>
      </c>
      <c r="AN48">
        <v>11.5</v>
      </c>
      <c r="AO48">
        <v>-0.8</v>
      </c>
      <c r="AP48">
        <f t="shared" si="9"/>
        <v>1.0799999999999998</v>
      </c>
      <c r="AQ48">
        <f t="shared" si="21"/>
        <v>0.61499999999999999</v>
      </c>
      <c r="AR48">
        <v>11.5</v>
      </c>
      <c r="AS48">
        <v>-0.9</v>
      </c>
      <c r="AT48">
        <f t="shared" si="10"/>
        <v>0.97999999999999987</v>
      </c>
      <c r="AU48">
        <f t="shared" si="22"/>
        <v>0.59</v>
      </c>
      <c r="BA48">
        <v>-13</v>
      </c>
      <c r="BB48">
        <v>-1.4</v>
      </c>
      <c r="BH48">
        <v>-11</v>
      </c>
      <c r="BI48">
        <v>1.6</v>
      </c>
    </row>
    <row r="49" spans="1:61" x14ac:dyDescent="0.25">
      <c r="AA49">
        <v>11.5</v>
      </c>
      <c r="AB49">
        <v>-1.4</v>
      </c>
      <c r="AC49">
        <f t="shared" si="6"/>
        <v>0.4700000000000002</v>
      </c>
      <c r="AD49">
        <f t="shared" si="18"/>
        <v>0.26000000000000006</v>
      </c>
      <c r="AN49">
        <v>12</v>
      </c>
      <c r="AO49">
        <v>-1.4</v>
      </c>
      <c r="AP49">
        <f t="shared" si="9"/>
        <v>0.48</v>
      </c>
      <c r="AQ49">
        <f t="shared" si="21"/>
        <v>0.38999999999999996</v>
      </c>
      <c r="BH49">
        <v>-11.5</v>
      </c>
      <c r="BI49">
        <v>1.7</v>
      </c>
    </row>
    <row r="50" spans="1:61" x14ac:dyDescent="0.25">
      <c r="AN50">
        <v>12.5</v>
      </c>
      <c r="AO50">
        <v>-1.2</v>
      </c>
      <c r="AP50">
        <f t="shared" si="9"/>
        <v>0.67999999999999994</v>
      </c>
      <c r="AQ50">
        <f t="shared" si="21"/>
        <v>0.28999999999999998</v>
      </c>
      <c r="BH50">
        <v>-12</v>
      </c>
      <c r="BI50">
        <v>1.7</v>
      </c>
    </row>
    <row r="51" spans="1:61" x14ac:dyDescent="0.25">
      <c r="BH51">
        <v>-12.5</v>
      </c>
      <c r="BI51">
        <v>1.8</v>
      </c>
    </row>
    <row r="52" spans="1:61" x14ac:dyDescent="0.25">
      <c r="A52" t="s">
        <v>28</v>
      </c>
      <c r="C52" s="5" t="s">
        <v>26</v>
      </c>
      <c r="E52" t="s">
        <v>27</v>
      </c>
      <c r="G52" s="5" t="s">
        <v>26</v>
      </c>
      <c r="I52" t="s">
        <v>27</v>
      </c>
      <c r="K52" s="5" t="s">
        <v>26</v>
      </c>
      <c r="L52">
        <f>SUM(L8:L12)</f>
        <v>3.7499999999999996</v>
      </c>
      <c r="M52" t="s">
        <v>27</v>
      </c>
      <c r="P52" s="5" t="s">
        <v>26</v>
      </c>
      <c r="Q52">
        <f>SUM(Q8:Q24)</f>
        <v>6.9950000000000001</v>
      </c>
      <c r="R52" t="s">
        <v>27</v>
      </c>
      <c r="T52" s="5" t="s">
        <v>26</v>
      </c>
      <c r="U52">
        <f>SUM(U8:U22)</f>
        <v>8.1100000000000012</v>
      </c>
      <c r="V52" t="s">
        <v>27</v>
      </c>
      <c r="X52" s="5" t="s">
        <v>26</v>
      </c>
      <c r="Y52">
        <f>SUM(Y8:Y12)</f>
        <v>7.0350000000000001</v>
      </c>
      <c r="Z52" t="s">
        <v>27</v>
      </c>
      <c r="AC52" s="5" t="s">
        <v>26</v>
      </c>
      <c r="AD52">
        <f>SUM(AD8:AD25)</f>
        <v>8.8550000000000004</v>
      </c>
      <c r="AE52" t="s">
        <v>27</v>
      </c>
      <c r="AG52" s="5" t="s">
        <v>26</v>
      </c>
      <c r="AH52">
        <f>SUM(AH8:AH22)</f>
        <v>9.8000000000000025</v>
      </c>
      <c r="AI52" t="s">
        <v>27</v>
      </c>
      <c r="AK52" s="5" t="s">
        <v>26</v>
      </c>
      <c r="AL52">
        <f>SUM(AL8:AL15)</f>
        <v>9.5960000000000019</v>
      </c>
      <c r="AM52" t="s">
        <v>27</v>
      </c>
      <c r="AP52" s="5" t="s">
        <v>26</v>
      </c>
      <c r="AQ52">
        <f>SUM(AQ8:AQ24)</f>
        <v>10.329999999999998</v>
      </c>
      <c r="AR52" t="s">
        <v>27</v>
      </c>
      <c r="AT52" s="5" t="s">
        <v>26</v>
      </c>
      <c r="AU52">
        <f>SUM(AU8:AU24)</f>
        <v>10.804999999999998</v>
      </c>
      <c r="AV52" t="s">
        <v>27</v>
      </c>
      <c r="AX52" s="5" t="s">
        <v>26</v>
      </c>
      <c r="AY52">
        <f>SUM(AY8:AY17)</f>
        <v>10.466000000000001</v>
      </c>
      <c r="AZ52" t="s">
        <v>27</v>
      </c>
    </row>
    <row r="53" spans="1:61" x14ac:dyDescent="0.25">
      <c r="A53" t="s">
        <v>29</v>
      </c>
      <c r="C53" s="5" t="s">
        <v>26</v>
      </c>
      <c r="D53" s="3">
        <f>SUM(D8:D26)</f>
        <v>12.664999999999999</v>
      </c>
      <c r="E53" t="s">
        <v>27</v>
      </c>
      <c r="G53" s="5" t="s">
        <v>26</v>
      </c>
      <c r="H53">
        <f>SUM(H8:H26)</f>
        <v>13.490000000000002</v>
      </c>
      <c r="I53" t="s">
        <v>27</v>
      </c>
      <c r="K53" s="5" t="s">
        <v>26</v>
      </c>
      <c r="L53">
        <f>SUM(L14:L23)</f>
        <v>13.040000000000001</v>
      </c>
      <c r="M53" t="s">
        <v>27</v>
      </c>
      <c r="P53" s="5" t="s">
        <v>26</v>
      </c>
      <c r="Q53" s="3">
        <f>SUM(Q26:Q47)</f>
        <v>15.47</v>
      </c>
      <c r="R53" t="s">
        <v>27</v>
      </c>
      <c r="T53" s="5" t="s">
        <v>26</v>
      </c>
      <c r="U53">
        <f>SUM(U24:U41)</f>
        <v>15.055000000000003</v>
      </c>
      <c r="V53" t="s">
        <v>27</v>
      </c>
      <c r="X53" s="5" t="s">
        <v>26</v>
      </c>
      <c r="Y53">
        <f>SUM(Y14:Y23)</f>
        <v>14.200000000000001</v>
      </c>
      <c r="Z53" t="s">
        <v>27</v>
      </c>
      <c r="AC53" s="5" t="s">
        <v>26</v>
      </c>
      <c r="AD53" s="3">
        <f>SUM(AD27:AD49)</f>
        <v>15.655000000000005</v>
      </c>
      <c r="AE53" t="s">
        <v>27</v>
      </c>
      <c r="AG53" s="5" t="s">
        <v>26</v>
      </c>
      <c r="AH53">
        <f>SUM(AH24:AH46)</f>
        <v>15.255000000000003</v>
      </c>
      <c r="AI53" t="s">
        <v>27</v>
      </c>
      <c r="AK53" s="5" t="s">
        <v>26</v>
      </c>
      <c r="AL53">
        <f>SUM(AL17:AL26)</f>
        <v>13.469999999999999</v>
      </c>
      <c r="AM53" t="s">
        <v>27</v>
      </c>
      <c r="AP53" s="5" t="s">
        <v>26</v>
      </c>
      <c r="AQ53" s="3">
        <f>SUM(AQ26:AQ50)</f>
        <v>17.599999999999998</v>
      </c>
      <c r="AR53" t="s">
        <v>27</v>
      </c>
      <c r="AT53" s="5" t="s">
        <v>26</v>
      </c>
      <c r="AU53">
        <f>SUM(AU26:AU48)</f>
        <v>18.594999999999999</v>
      </c>
      <c r="AV53" t="s">
        <v>27</v>
      </c>
      <c r="AX53" s="5" t="s">
        <v>26</v>
      </c>
      <c r="AY53">
        <f>SUM(AY19:AY30)</f>
        <v>15.602999999999996</v>
      </c>
      <c r="AZ53" t="s">
        <v>27</v>
      </c>
    </row>
  </sheetData>
  <mergeCells count="24">
    <mergeCell ref="BA3:BF3"/>
    <mergeCell ref="BA4:BB4"/>
    <mergeCell ref="BC4:BD4"/>
    <mergeCell ref="BE4:BF4"/>
    <mergeCell ref="BH3:BM3"/>
    <mergeCell ref="BH4:BI4"/>
    <mergeCell ref="BJ4:BK4"/>
    <mergeCell ref="BL4:BM4"/>
    <mergeCell ref="I4:L4"/>
    <mergeCell ref="A3:L3"/>
    <mergeCell ref="N4:Q4"/>
    <mergeCell ref="R4:U4"/>
    <mergeCell ref="V4:Y4"/>
    <mergeCell ref="N3:Y3"/>
    <mergeCell ref="A4:C4"/>
    <mergeCell ref="E4:G4"/>
    <mergeCell ref="AV4:AY4"/>
    <mergeCell ref="AN3:AX3"/>
    <mergeCell ref="AA4:AD4"/>
    <mergeCell ref="AA3:AL3"/>
    <mergeCell ref="AE4:AH4"/>
    <mergeCell ref="AI4:AL4"/>
    <mergeCell ref="AN4:AQ4"/>
    <mergeCell ref="AR4:AU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tabSelected="1" topLeftCell="A10" workbookViewId="0">
      <selection activeCell="H47" sqref="H47"/>
    </sheetView>
  </sheetViews>
  <sheetFormatPr defaultRowHeight="15" x14ac:dyDescent="0.25"/>
  <sheetData>
    <row r="2" spans="1:14" ht="15.75" x14ac:dyDescent="0.25">
      <c r="A2" s="6" t="s">
        <v>44</v>
      </c>
    </row>
    <row r="4" spans="1:14" x14ac:dyDescent="0.25">
      <c r="A4" s="1" t="s">
        <v>30</v>
      </c>
    </row>
    <row r="5" spans="1:14" x14ac:dyDescent="0.25">
      <c r="B5" t="s">
        <v>31</v>
      </c>
      <c r="C5" t="s">
        <v>18</v>
      </c>
      <c r="D5" t="s">
        <v>32</v>
      </c>
      <c r="E5" t="s">
        <v>20</v>
      </c>
      <c r="F5" t="s">
        <v>33</v>
      </c>
      <c r="G5" t="s">
        <v>21</v>
      </c>
      <c r="H5" t="s">
        <v>34</v>
      </c>
      <c r="I5" t="s">
        <v>22</v>
      </c>
      <c r="J5" t="s">
        <v>35</v>
      </c>
      <c r="K5" t="s">
        <v>23</v>
      </c>
      <c r="L5" t="s">
        <v>36</v>
      </c>
      <c r="M5" t="s">
        <v>25</v>
      </c>
      <c r="N5" t="s">
        <v>37</v>
      </c>
    </row>
    <row r="6" spans="1:14" x14ac:dyDescent="0.25">
      <c r="A6">
        <v>2002</v>
      </c>
      <c r="B6" s="7"/>
      <c r="C6" s="7"/>
      <c r="D6" s="7"/>
      <c r="E6" s="7">
        <f>'Data 2002-2003-2004'!Q52</f>
        <v>6.9950000000000001</v>
      </c>
      <c r="F6" s="7"/>
      <c r="G6" s="7">
        <f>'Data 2002-2003-2004'!AD52</f>
        <v>8.8550000000000004</v>
      </c>
      <c r="H6" s="7"/>
      <c r="I6" s="7">
        <f>'Data 2002-2003-2004'!AQ52</f>
        <v>10.329999999999998</v>
      </c>
      <c r="J6" s="7"/>
      <c r="K6" s="7"/>
      <c r="L6" s="7"/>
      <c r="M6" s="7"/>
      <c r="N6" s="7"/>
    </row>
    <row r="7" spans="1:14" x14ac:dyDescent="0.25">
      <c r="A7">
        <v>2003</v>
      </c>
      <c r="B7" s="7"/>
      <c r="C7" s="7"/>
      <c r="D7" s="7"/>
      <c r="E7" s="7">
        <f>'Data 2002-2003-2004'!U52</f>
        <v>8.1100000000000012</v>
      </c>
      <c r="F7" s="7"/>
      <c r="G7" s="7">
        <f>'Data 2002-2003-2004'!AH52</f>
        <v>9.8000000000000025</v>
      </c>
      <c r="H7" s="7"/>
      <c r="I7" s="7">
        <f>'Data 2002-2003-2004'!AU52</f>
        <v>10.804999999999998</v>
      </c>
      <c r="J7" s="7"/>
      <c r="K7" s="7"/>
      <c r="L7" s="7"/>
      <c r="M7" s="7"/>
      <c r="N7" s="7"/>
    </row>
    <row r="8" spans="1:14" x14ac:dyDescent="0.25">
      <c r="A8">
        <v>2004</v>
      </c>
      <c r="B8" s="7"/>
      <c r="C8" s="7">
        <f>'Data 2002-2003-2004'!L52</f>
        <v>3.7499999999999996</v>
      </c>
      <c r="D8" s="7"/>
      <c r="E8" s="7">
        <f>'Data 2002-2003-2004'!Y52</f>
        <v>7.0350000000000001</v>
      </c>
      <c r="F8" s="7"/>
      <c r="G8" s="7">
        <f>'Data 2002-2003-2004'!AL52</f>
        <v>9.5960000000000019</v>
      </c>
      <c r="H8" s="7"/>
      <c r="I8" s="7">
        <f>'Data 2002-2003-2004'!AY52</f>
        <v>10.466000000000001</v>
      </c>
      <c r="J8" s="7"/>
      <c r="K8" s="7"/>
      <c r="L8" s="7"/>
      <c r="M8" s="7"/>
      <c r="N8" s="7"/>
    </row>
    <row r="9" spans="1:14" x14ac:dyDescent="0.25">
      <c r="A9">
        <v>2011</v>
      </c>
      <c r="B9" s="7">
        <v>2.0955000000000013</v>
      </c>
      <c r="C9" s="7"/>
      <c r="D9" s="7">
        <v>2.1525000000000007</v>
      </c>
      <c r="E9" s="7"/>
      <c r="F9" s="7">
        <v>7.2537499999999993</v>
      </c>
      <c r="G9" s="7"/>
      <c r="H9" s="7">
        <v>7.0685000000000002</v>
      </c>
      <c r="I9" s="7"/>
      <c r="J9" s="7">
        <v>8.4000000000000021</v>
      </c>
      <c r="K9" s="7"/>
      <c r="L9" s="7">
        <v>7.924000000000003</v>
      </c>
      <c r="M9" s="7"/>
      <c r="N9" s="7">
        <v>7.6635</v>
      </c>
    </row>
    <row r="10" spans="1:14" x14ac:dyDescent="0.25">
      <c r="A10">
        <v>2012</v>
      </c>
      <c r="B10" s="7">
        <f>'Data 2012'!E34</f>
        <v>4.5425000000000004</v>
      </c>
      <c r="C10" s="7"/>
      <c r="D10" s="7">
        <f>'Data 2012'!$J$34</f>
        <v>0</v>
      </c>
      <c r="E10" s="7"/>
      <c r="F10" s="7">
        <f>'Data 2012'!$O$34</f>
        <v>6.6570000000000009</v>
      </c>
      <c r="G10" s="7"/>
      <c r="H10" s="7">
        <f>'Data 2012'!$T$34</f>
        <v>8.8825000000000021</v>
      </c>
      <c r="I10" s="7"/>
      <c r="J10" s="7">
        <f>'Data 2012'!$Y$34</f>
        <v>5.9700000000000006</v>
      </c>
      <c r="K10" s="7"/>
      <c r="L10" s="7">
        <f>'Data 2012'!$AD$34</f>
        <v>9.7250000000000014</v>
      </c>
      <c r="M10" s="7"/>
      <c r="N10" s="15">
        <f>'Data 2012'!$AI$34</f>
        <v>7.6635</v>
      </c>
    </row>
    <row r="11" spans="1:14" x14ac:dyDescent="0.25">
      <c r="A11" s="1" t="s">
        <v>38</v>
      </c>
    </row>
    <row r="12" spans="1:14" x14ac:dyDescent="0.25">
      <c r="B12" t="s">
        <v>31</v>
      </c>
      <c r="C12" t="s">
        <v>18</v>
      </c>
      <c r="D12" t="s">
        <v>32</v>
      </c>
      <c r="E12" t="s">
        <v>20</v>
      </c>
      <c r="F12" t="s">
        <v>33</v>
      </c>
      <c r="G12" t="s">
        <v>21</v>
      </c>
      <c r="H12" t="s">
        <v>34</v>
      </c>
      <c r="I12" t="s">
        <v>22</v>
      </c>
      <c r="J12" t="s">
        <v>35</v>
      </c>
      <c r="K12" t="s">
        <v>23</v>
      </c>
      <c r="L12" t="s">
        <v>36</v>
      </c>
      <c r="M12" t="s">
        <v>25</v>
      </c>
      <c r="N12" t="s">
        <v>37</v>
      </c>
    </row>
    <row r="13" spans="1:14" x14ac:dyDescent="0.25">
      <c r="A13">
        <v>2002</v>
      </c>
      <c r="B13" s="7"/>
      <c r="C13" s="7">
        <f>'Data 2002-2003-2004'!D53</f>
        <v>12.664999999999999</v>
      </c>
      <c r="D13" s="7"/>
      <c r="E13" s="7">
        <f>'Data 2002-2003-2004'!Q53</f>
        <v>15.47</v>
      </c>
      <c r="F13" s="7"/>
      <c r="G13" s="7">
        <f>'Data 2002-2003-2004'!AD53</f>
        <v>15.655000000000005</v>
      </c>
      <c r="H13" s="7"/>
      <c r="I13" s="7">
        <f>'Data 2002-2003-2004'!AQ53</f>
        <v>17.599999999999998</v>
      </c>
      <c r="J13" s="7"/>
      <c r="K13" s="7"/>
      <c r="L13" s="7"/>
      <c r="M13" s="7"/>
      <c r="N13" s="7"/>
    </row>
    <row r="14" spans="1:14" x14ac:dyDescent="0.25">
      <c r="A14">
        <v>2003</v>
      </c>
      <c r="B14" s="7"/>
      <c r="C14" s="7">
        <f>'Data 2002-2003-2004'!H53</f>
        <v>13.490000000000002</v>
      </c>
      <c r="D14" s="7"/>
      <c r="E14" s="7">
        <f>'Data 2002-2003-2004'!U53</f>
        <v>15.055000000000003</v>
      </c>
      <c r="F14" s="7"/>
      <c r="G14" s="7">
        <f>'Data 2002-2003-2004'!AH53</f>
        <v>15.255000000000003</v>
      </c>
      <c r="H14" s="7"/>
      <c r="I14" s="7">
        <f>'Data 2002-2003-2004'!AU53</f>
        <v>18.594999999999999</v>
      </c>
      <c r="J14" s="7"/>
      <c r="K14" s="7"/>
      <c r="L14" s="7"/>
      <c r="M14" s="7"/>
      <c r="N14" s="7"/>
    </row>
    <row r="15" spans="1:14" x14ac:dyDescent="0.25">
      <c r="A15">
        <v>2004</v>
      </c>
      <c r="B15" s="7"/>
      <c r="C15" s="7">
        <f>'Data 2002-2003-2004'!L53</f>
        <v>13.040000000000001</v>
      </c>
      <c r="D15" s="7"/>
      <c r="E15" s="7">
        <f>'Data 2002-2003-2004'!Y53</f>
        <v>14.200000000000001</v>
      </c>
      <c r="F15" s="7"/>
      <c r="G15" s="7">
        <f>'Data 2002-2003-2004'!AL53</f>
        <v>13.469999999999999</v>
      </c>
      <c r="H15" s="7"/>
      <c r="I15" s="7">
        <f>'Data 2002-2003-2004'!AY53</f>
        <v>15.602999999999996</v>
      </c>
      <c r="J15" s="7"/>
      <c r="K15" s="7"/>
      <c r="L15" s="7"/>
      <c r="M15" s="7"/>
      <c r="N15" s="7"/>
    </row>
    <row r="16" spans="1:14" x14ac:dyDescent="0.25">
      <c r="A16">
        <v>2011</v>
      </c>
      <c r="B16" s="7">
        <v>8.1730000000000018</v>
      </c>
      <c r="C16" s="7"/>
      <c r="D16" s="7">
        <v>12.031450000000001</v>
      </c>
      <c r="E16" s="7"/>
      <c r="F16" s="7">
        <v>12.980750000000002</v>
      </c>
      <c r="G16" s="7"/>
      <c r="H16" s="7">
        <v>10.999750000000001</v>
      </c>
      <c r="I16" s="7"/>
      <c r="J16" s="7">
        <v>17.500750000000004</v>
      </c>
      <c r="K16" s="7"/>
      <c r="L16" s="7">
        <v>17.353249999999996</v>
      </c>
      <c r="M16" s="7"/>
      <c r="N16" s="7">
        <v>14.926250000000005</v>
      </c>
    </row>
    <row r="17" spans="1:15" x14ac:dyDescent="0.25">
      <c r="A17">
        <v>2012</v>
      </c>
      <c r="B17" s="7">
        <f>'Data 2012'!$E$35</f>
        <v>11.870000000000001</v>
      </c>
      <c r="C17" s="7"/>
      <c r="D17" s="7">
        <f>'Data 2012'!$J$35</f>
        <v>10.094999999999999</v>
      </c>
      <c r="E17" s="7"/>
      <c r="F17" s="7">
        <f>'Data 2012'!$O$35</f>
        <v>18.950000000000003</v>
      </c>
      <c r="G17" s="7"/>
      <c r="H17" s="7">
        <f>'Data 2012'!$T$35</f>
        <v>20.900000000000002</v>
      </c>
      <c r="I17" s="7"/>
      <c r="J17" s="7">
        <f>'Data 2012'!$Y$35</f>
        <v>12.965000000000002</v>
      </c>
      <c r="K17" s="7"/>
      <c r="L17" s="7">
        <f>'Data 2012'!$AD$35</f>
        <v>10.71</v>
      </c>
      <c r="M17" s="7"/>
      <c r="N17" s="15">
        <f>'Data 2012'!$AI$35</f>
        <v>14.926250000000005</v>
      </c>
    </row>
    <row r="19" spans="1:15" x14ac:dyDescent="0.25">
      <c r="A19" s="1" t="s">
        <v>43</v>
      </c>
    </row>
    <row r="21" spans="1:15" x14ac:dyDescent="0.25">
      <c r="A21" s="1" t="s">
        <v>30</v>
      </c>
    </row>
    <row r="22" spans="1:15" x14ac:dyDescent="0.25">
      <c r="B22" s="4" t="s">
        <v>39</v>
      </c>
      <c r="C22" s="4" t="s">
        <v>40</v>
      </c>
      <c r="D22" s="4" t="s">
        <v>41</v>
      </c>
      <c r="E22" s="4" t="s">
        <v>42</v>
      </c>
      <c r="F22" s="11" t="s">
        <v>55</v>
      </c>
      <c r="H22" s="4" t="s">
        <v>46</v>
      </c>
    </row>
    <row r="23" spans="1:15" x14ac:dyDescent="0.25">
      <c r="A23">
        <v>2002</v>
      </c>
      <c r="B23" s="7"/>
      <c r="C23" s="7">
        <f>E6*10</f>
        <v>69.95</v>
      </c>
      <c r="D23" s="7">
        <f>G6*10</f>
        <v>88.550000000000011</v>
      </c>
      <c r="E23" s="7">
        <f>I6*10</f>
        <v>103.29999999999998</v>
      </c>
      <c r="F23" s="7"/>
      <c r="G23" s="7"/>
      <c r="H23" s="7">
        <f>SUM(C23:E23)</f>
        <v>261.79999999999995</v>
      </c>
      <c r="I23" s="7" t="s">
        <v>45</v>
      </c>
      <c r="J23" s="7"/>
      <c r="K23" s="7"/>
      <c r="L23" s="7"/>
      <c r="M23" s="7"/>
      <c r="N23" s="7"/>
      <c r="O23" s="7"/>
    </row>
    <row r="24" spans="1:15" x14ac:dyDescent="0.25">
      <c r="A24">
        <v>2003</v>
      </c>
      <c r="B24" s="7"/>
      <c r="C24" s="7">
        <f t="shared" ref="C24:C25" si="0">E7*10</f>
        <v>81.100000000000009</v>
      </c>
      <c r="D24" s="7">
        <f t="shared" ref="D24:D25" si="1">G7*10</f>
        <v>98.000000000000028</v>
      </c>
      <c r="E24" s="7">
        <f t="shared" ref="E24:E25" si="2">I7*10</f>
        <v>108.04999999999998</v>
      </c>
      <c r="F24" s="7"/>
      <c r="G24" s="7"/>
      <c r="H24" s="7">
        <f>SUM(C24:E24)</f>
        <v>287.14999999999998</v>
      </c>
      <c r="I24" s="7" t="s">
        <v>45</v>
      </c>
      <c r="J24" s="7"/>
      <c r="K24" s="7"/>
      <c r="L24" s="7"/>
      <c r="M24" s="7"/>
      <c r="N24" s="7"/>
      <c r="O24" s="7"/>
    </row>
    <row r="25" spans="1:15" x14ac:dyDescent="0.25">
      <c r="A25">
        <v>2004</v>
      </c>
      <c r="B25" s="7">
        <f>10*C8</f>
        <v>37.499999999999993</v>
      </c>
      <c r="C25" s="7">
        <f t="shared" si="0"/>
        <v>70.349999999999994</v>
      </c>
      <c r="D25" s="7">
        <f t="shared" si="1"/>
        <v>95.960000000000022</v>
      </c>
      <c r="E25" s="7">
        <f t="shared" si="2"/>
        <v>104.66000000000001</v>
      </c>
      <c r="F25" s="7"/>
      <c r="G25" s="7"/>
      <c r="H25" s="7">
        <f>SUM(C25:E25)</f>
        <v>270.97000000000003</v>
      </c>
      <c r="I25" s="7" t="s">
        <v>45</v>
      </c>
      <c r="J25" s="7"/>
      <c r="K25" s="7"/>
      <c r="L25" s="7"/>
      <c r="M25" s="7"/>
      <c r="N25" s="7"/>
      <c r="O25" s="7"/>
    </row>
    <row r="26" spans="1:15" x14ac:dyDescent="0.25">
      <c r="A26">
        <v>2011</v>
      </c>
      <c r="B26" s="7">
        <f>AVERAGE(B9:D9)*10</f>
        <v>21.240000000000009</v>
      </c>
      <c r="C26" s="7">
        <f>AVERAGE(D9:F9)*10</f>
        <v>47.03125</v>
      </c>
      <c r="D26" s="7">
        <f>AVERAGE(F9:H9)*10</f>
        <v>71.611249999999998</v>
      </c>
      <c r="E26" s="7">
        <f>AVERAGE(H9:J9)*10</f>
        <v>77.342500000000015</v>
      </c>
      <c r="F26" s="7">
        <f>AVERAGE(J9:L9)*10</f>
        <v>81.620000000000033</v>
      </c>
      <c r="G26" s="7"/>
      <c r="H26" s="7">
        <f>SUM(C26:E26)</f>
        <v>195.98500000000001</v>
      </c>
      <c r="I26" s="7" t="s">
        <v>45</v>
      </c>
      <c r="J26" s="7"/>
      <c r="K26" s="7"/>
      <c r="L26" s="7"/>
      <c r="M26" s="7"/>
      <c r="N26" s="7"/>
      <c r="O26" s="7"/>
    </row>
    <row r="27" spans="1:15" x14ac:dyDescent="0.25">
      <c r="A27">
        <v>2012</v>
      </c>
      <c r="B27" s="7">
        <f>AVERAGE(B10:D10)*10</f>
        <v>22.712500000000002</v>
      </c>
      <c r="C27" s="7">
        <f>F10*10</f>
        <v>66.570000000000007</v>
      </c>
      <c r="D27" s="7">
        <f>AVERAGE(F10:H10)*10</f>
        <v>77.697500000000019</v>
      </c>
      <c r="E27" s="7">
        <f>AVERAGE(H10:J10)*10</f>
        <v>74.262500000000017</v>
      </c>
      <c r="F27" s="7">
        <f>AVERAGE(J10:L10)*10</f>
        <v>78.475000000000009</v>
      </c>
      <c r="G27" s="7"/>
      <c r="H27" s="7">
        <f>SUM(C27:E27)</f>
        <v>218.53000000000006</v>
      </c>
      <c r="I27" s="7" t="s">
        <v>45</v>
      </c>
    </row>
    <row r="28" spans="1:15" x14ac:dyDescent="0.25">
      <c r="A28" s="1" t="s">
        <v>38</v>
      </c>
    </row>
    <row r="29" spans="1:15" x14ac:dyDescent="0.25">
      <c r="B29" s="4" t="s">
        <v>39</v>
      </c>
      <c r="C29" s="4" t="s">
        <v>40</v>
      </c>
      <c r="D29" s="4" t="s">
        <v>41</v>
      </c>
      <c r="E29" s="4" t="s">
        <v>42</v>
      </c>
      <c r="G29" s="4" t="s">
        <v>46</v>
      </c>
    </row>
    <row r="30" spans="1:15" x14ac:dyDescent="0.25">
      <c r="A30">
        <v>2002</v>
      </c>
      <c r="B30" s="7">
        <f>C13*10</f>
        <v>126.64999999999999</v>
      </c>
      <c r="C30" s="7">
        <f>E13*10</f>
        <v>154.70000000000002</v>
      </c>
      <c r="D30" s="7">
        <f>G13*10</f>
        <v>156.55000000000004</v>
      </c>
      <c r="E30" s="7">
        <f>I13*10</f>
        <v>175.99999999999997</v>
      </c>
      <c r="F30" s="7"/>
      <c r="G30" s="7">
        <f>SUM(B30:E30)</f>
        <v>613.90000000000009</v>
      </c>
      <c r="H30" s="7" t="s">
        <v>45</v>
      </c>
      <c r="I30" s="7"/>
      <c r="J30" s="7"/>
      <c r="K30" s="7"/>
      <c r="L30" s="7"/>
      <c r="M30" s="7"/>
      <c r="N30" s="7"/>
    </row>
    <row r="31" spans="1:15" x14ac:dyDescent="0.25">
      <c r="A31">
        <v>2003</v>
      </c>
      <c r="B31" s="7">
        <f t="shared" ref="B31:B32" si="3">C14*10</f>
        <v>134.90000000000003</v>
      </c>
      <c r="C31" s="7">
        <f t="shared" ref="C31:C32" si="4">E14*10</f>
        <v>150.55000000000004</v>
      </c>
      <c r="D31" s="7">
        <f t="shared" ref="D31:D32" si="5">G14*10</f>
        <v>152.55000000000001</v>
      </c>
      <c r="E31" s="7">
        <f t="shared" ref="E31:E32" si="6">I14*10</f>
        <v>185.95</v>
      </c>
      <c r="F31" s="7"/>
      <c r="G31" s="7">
        <f t="shared" ref="G31:G33" si="7">SUM(B31:E31)</f>
        <v>623.95000000000005</v>
      </c>
      <c r="H31" s="7" t="s">
        <v>45</v>
      </c>
      <c r="I31" s="7"/>
      <c r="J31" s="7"/>
      <c r="K31" s="7"/>
      <c r="L31" s="7"/>
      <c r="M31" s="7"/>
      <c r="N31" s="7"/>
    </row>
    <row r="32" spans="1:15" x14ac:dyDescent="0.25">
      <c r="A32">
        <v>2004</v>
      </c>
      <c r="B32" s="7">
        <f t="shared" si="3"/>
        <v>130.4</v>
      </c>
      <c r="C32" s="7">
        <f t="shared" si="4"/>
        <v>142</v>
      </c>
      <c r="D32" s="7">
        <f t="shared" si="5"/>
        <v>134.69999999999999</v>
      </c>
      <c r="E32" s="7">
        <f t="shared" si="6"/>
        <v>156.02999999999997</v>
      </c>
      <c r="F32" s="7"/>
      <c r="G32" s="7">
        <f t="shared" si="7"/>
        <v>563.12999999999988</v>
      </c>
      <c r="H32" s="7" t="s">
        <v>45</v>
      </c>
      <c r="I32" s="7"/>
      <c r="J32" s="7"/>
      <c r="K32" s="7"/>
      <c r="L32" s="7"/>
      <c r="M32" s="7"/>
      <c r="N32" s="7"/>
    </row>
    <row r="33" spans="1:14" x14ac:dyDescent="0.25">
      <c r="A33">
        <v>2011</v>
      </c>
      <c r="B33" s="7">
        <f>AVERAGE(B16:D16)*10</f>
        <v>101.02225000000001</v>
      </c>
      <c r="C33" s="7">
        <f>AVERAGE(D16:F16)*10</f>
        <v>125.06100000000002</v>
      </c>
      <c r="D33" s="7">
        <f>AVERAGE(F16:H16)*10</f>
        <v>119.90250000000002</v>
      </c>
      <c r="E33" s="7">
        <f>AVERAGE(H16:J16)*10</f>
        <v>142.5025</v>
      </c>
      <c r="F33" s="7">
        <f>AVERAGE(J16:L16)*10</f>
        <v>174.26999999999998</v>
      </c>
      <c r="G33" s="7">
        <f t="shared" si="7"/>
        <v>488.48825000000005</v>
      </c>
      <c r="H33" s="7" t="s">
        <v>45</v>
      </c>
      <c r="I33" s="7"/>
      <c r="J33" s="7"/>
      <c r="K33" s="7"/>
      <c r="L33" s="7"/>
      <c r="M33" s="7"/>
      <c r="N33" s="7"/>
    </row>
    <row r="34" spans="1:14" x14ac:dyDescent="0.25">
      <c r="A34">
        <v>2012</v>
      </c>
      <c r="B34" s="7">
        <f>AVERAGE(B17:D17)*10</f>
        <v>109.825</v>
      </c>
      <c r="C34" s="7">
        <f>AVERAGE(D17:F17)*10</f>
        <v>145.22500000000002</v>
      </c>
      <c r="D34" s="7">
        <f>AVERAGE(F17:H17)*10</f>
        <v>199.25000000000006</v>
      </c>
      <c r="E34" s="7">
        <f>AVERAGE(H17:J17)*10</f>
        <v>169.32500000000002</v>
      </c>
      <c r="F34" s="7">
        <f>AVERAGE(J17:L17)*10</f>
        <v>118.37500000000003</v>
      </c>
      <c r="G34" s="7">
        <f t="shared" ref="G34" si="8">SUM(B34:E34)</f>
        <v>623.62500000000011</v>
      </c>
      <c r="H34" s="7" t="s">
        <v>45</v>
      </c>
    </row>
    <row r="35" spans="1:14" x14ac:dyDescent="0.25">
      <c r="A35" s="1" t="s">
        <v>47</v>
      </c>
    </row>
    <row r="36" spans="1:14" x14ac:dyDescent="0.25">
      <c r="A36">
        <v>2002</v>
      </c>
      <c r="B36" s="7">
        <f>H23+G30</f>
        <v>875.7</v>
      </c>
      <c r="C36" s="7" t="s">
        <v>45</v>
      </c>
    </row>
    <row r="37" spans="1:14" x14ac:dyDescent="0.25">
      <c r="A37">
        <v>2003</v>
      </c>
      <c r="B37" s="7">
        <f>H24+G31</f>
        <v>911.1</v>
      </c>
      <c r="C37" s="7" t="s">
        <v>45</v>
      </c>
    </row>
    <row r="38" spans="1:14" x14ac:dyDescent="0.25">
      <c r="A38">
        <v>2004</v>
      </c>
      <c r="B38" s="7">
        <f>H25+G32</f>
        <v>834.09999999999991</v>
      </c>
      <c r="C38" s="7" t="s">
        <v>45</v>
      </c>
    </row>
    <row r="39" spans="1:14" x14ac:dyDescent="0.25">
      <c r="A39">
        <v>2011</v>
      </c>
      <c r="B39" s="7">
        <f>H26+G33</f>
        <v>684.47325000000001</v>
      </c>
      <c r="C39" s="7" t="s">
        <v>45</v>
      </c>
    </row>
    <row r="40" spans="1:14" x14ac:dyDescent="0.25">
      <c r="A40">
        <v>2012</v>
      </c>
      <c r="B40" s="7">
        <f>H27+G34</f>
        <v>842.1550000000002</v>
      </c>
      <c r="C40" s="7" t="s">
        <v>45</v>
      </c>
    </row>
    <row r="41" spans="1:14" x14ac:dyDescent="0.25">
      <c r="B41">
        <v>2002</v>
      </c>
      <c r="C41">
        <v>2003</v>
      </c>
      <c r="D41">
        <v>2004</v>
      </c>
      <c r="E41">
        <v>2011</v>
      </c>
      <c r="F41">
        <v>2012</v>
      </c>
    </row>
    <row r="42" spans="1:14" x14ac:dyDescent="0.25">
      <c r="A42">
        <v>2002</v>
      </c>
      <c r="B42" s="8" t="s">
        <v>48</v>
      </c>
      <c r="C42" s="8" t="s">
        <v>48</v>
      </c>
      <c r="D42" s="8" t="s">
        <v>48</v>
      </c>
      <c r="E42" s="8" t="s">
        <v>48</v>
      </c>
      <c r="F42" s="8" t="s">
        <v>48</v>
      </c>
    </row>
    <row r="43" spans="1:14" x14ac:dyDescent="0.25">
      <c r="A43">
        <v>2003</v>
      </c>
      <c r="B43" s="8">
        <f>(B37-B36)/B36</f>
        <v>4.0424803014731045E-2</v>
      </c>
      <c r="C43" s="8" t="s">
        <v>48</v>
      </c>
      <c r="D43" s="8" t="s">
        <v>48</v>
      </c>
      <c r="E43" s="8" t="s">
        <v>48</v>
      </c>
      <c r="F43" s="8" t="s">
        <v>48</v>
      </c>
    </row>
    <row r="44" spans="1:14" x14ac:dyDescent="0.25">
      <c r="A44">
        <v>2004</v>
      </c>
      <c r="B44" s="8">
        <f>(B38-B36)/B36</f>
        <v>-4.75048532602491E-2</v>
      </c>
      <c r="C44" s="8">
        <f>(B38-B37)/B37</f>
        <v>-8.4513225771046113E-2</v>
      </c>
      <c r="D44" s="8" t="s">
        <v>48</v>
      </c>
      <c r="E44" s="8" t="s">
        <v>48</v>
      </c>
      <c r="F44" s="8" t="s">
        <v>48</v>
      </c>
    </row>
    <row r="45" spans="1:14" x14ac:dyDescent="0.25">
      <c r="A45">
        <v>2011</v>
      </c>
      <c r="B45" s="8">
        <f>(B39-B36)/B36</f>
        <v>-0.21837016101404594</v>
      </c>
      <c r="C45" s="8">
        <f>(B39-B37)/B37</f>
        <v>-0.24873971024036878</v>
      </c>
      <c r="D45" s="8">
        <f>(B39-B38)/B38</f>
        <v>-0.17938706390121079</v>
      </c>
      <c r="E45" s="8" t="s">
        <v>48</v>
      </c>
      <c r="F45" s="8" t="s">
        <v>48</v>
      </c>
    </row>
    <row r="46" spans="1:14" x14ac:dyDescent="0.25">
      <c r="A46">
        <v>2012</v>
      </c>
      <c r="B46" s="8">
        <f>(B40-B36)/B36</f>
        <v>-3.8306497659015469E-2</v>
      </c>
      <c r="C46" s="8">
        <f>(B40-B37)/B37</f>
        <v>-7.5672264295905844E-2</v>
      </c>
      <c r="D46" s="8">
        <f>(B40-B38)/B38</f>
        <v>9.6571154537828698E-3</v>
      </c>
      <c r="E46" s="8">
        <f>(B40-B39)/B39</f>
        <v>0.23036948485569039</v>
      </c>
      <c r="F46" s="8" t="s">
        <v>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2012</vt:lpstr>
      <vt:lpstr>Data 2011</vt:lpstr>
      <vt:lpstr>Cross-sections</vt:lpstr>
      <vt:lpstr>Data 2002-2003-2004</vt:lpstr>
      <vt:lpstr>Volume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van de Sande</dc:creator>
  <cp:lastModifiedBy>Gert Versteegt</cp:lastModifiedBy>
  <dcterms:created xsi:type="dcterms:W3CDTF">2011-10-13T18:27:06Z</dcterms:created>
  <dcterms:modified xsi:type="dcterms:W3CDTF">2012-11-09T14:52:34Z</dcterms:modified>
</cp:coreProperties>
</file>