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/>
  <mc:AlternateContent xmlns:mc="http://schemas.openxmlformats.org/markup-compatibility/2006">
    <mc:Choice Requires="x15">
      <x15ac:absPath xmlns:x15ac="http://schemas.microsoft.com/office/spreadsheetml/2010/11/ac" url="/Users/MarianaItzel/surfdrive/4TUResearchData/MetaboliteData/"/>
    </mc:Choice>
  </mc:AlternateContent>
  <bookViews>
    <workbookView xWindow="0" yWindow="460" windowWidth="25500" windowHeight="15460" tabRatio="500" firstSheet="8" activeTab="19"/>
  </bookViews>
  <sheets>
    <sheet name="sample " sheetId="2" r:id="rId1"/>
    <sheet name="EC1" sheetId="3" r:id="rId2"/>
    <sheet name="TB2" sheetId="4" r:id="rId3"/>
    <sheet name="EC2" sheetId="5" r:id="rId4"/>
    <sheet name="gly" sheetId="6" r:id="rId5"/>
    <sheet name="gc" sheetId="7" r:id="rId6"/>
    <sheet name="gc1" sheetId="8" r:id="rId7"/>
    <sheet name="d1" sheetId="9" r:id="rId8"/>
    <sheet name="AA" sheetId="10" r:id="rId9"/>
    <sheet name="input_AA" sheetId="11" r:id="rId10"/>
    <sheet name="input_gly" sheetId="12" r:id="rId11"/>
    <sheet name="input_cz" sheetId="13" r:id="rId12"/>
    <sheet name="A1" sheetId="14" r:id="rId13"/>
    <sheet name="GPT1" sheetId="15" r:id="rId14"/>
    <sheet name="GPT" sheetId="21" r:id="rId15"/>
    <sheet name="aas1" sheetId="16" r:id="rId16"/>
    <sheet name="aas" sheetId="22" r:id="rId17"/>
    <sheet name="C" sheetId="17" r:id="rId18"/>
    <sheet name="Hoja1" sheetId="20" r:id="rId19"/>
    <sheet name="T2" sheetId="19" r:id="rId20"/>
    <sheet name="T1" sheetId="18" r:id="rId21"/>
    <sheet name="C (2)" sheetId="24" r:id="rId22"/>
    <sheet name="combinig" sheetId="25" r:id="rId23"/>
  </sheets>
  <definedNames>
    <definedName name="_xlnm.Print_Area" localSheetId="1">'EC1'!$A$1:$AP$54</definedName>
    <definedName name="_xlnm.Print_Area" localSheetId="3">'EC2'!$A$1:$AP$42</definedName>
    <definedName name="_xlnm.Print_Area" localSheetId="2">'TB2'!$A$1:$AP$47</definedName>
    <definedName name="TB_1">'sample '!$I$3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" i="21" l="1"/>
  <c r="D2" i="21"/>
  <c r="D3" i="2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" i="21"/>
  <c r="G3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" i="21"/>
  <c r="E3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" i="21"/>
  <c r="C3" i="2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" i="21"/>
  <c r="B3" i="21"/>
  <c r="B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" i="21"/>
  <c r="B2" i="22"/>
  <c r="B3" i="22"/>
  <c r="J27" i="2"/>
  <c r="J21" i="2"/>
  <c r="F23" i="25"/>
  <c r="F22" i="25"/>
  <c r="F21" i="25"/>
  <c r="F20" i="25"/>
  <c r="F19" i="25"/>
  <c r="G15" i="25"/>
  <c r="G14" i="25"/>
  <c r="G13" i="25"/>
  <c r="G12" i="25"/>
  <c r="G11" i="25"/>
  <c r="G10" i="25"/>
  <c r="G9" i="25"/>
  <c r="G8" i="25"/>
  <c r="B15" i="24"/>
  <c r="B17" i="24"/>
  <c r="J92" i="24"/>
  <c r="I92" i="24"/>
  <c r="H92" i="24"/>
  <c r="G92" i="24"/>
  <c r="F92" i="24"/>
  <c r="E92" i="24"/>
  <c r="D92" i="24"/>
  <c r="C92" i="24"/>
  <c r="F88" i="24"/>
  <c r="I17" i="24"/>
  <c r="H17" i="24"/>
  <c r="G17" i="24"/>
  <c r="F17" i="24"/>
  <c r="E17" i="24"/>
  <c r="D17" i="24"/>
  <c r="C17" i="24"/>
  <c r="I14" i="24"/>
  <c r="I16" i="24"/>
  <c r="H14" i="24"/>
  <c r="H16" i="24"/>
  <c r="G14" i="24"/>
  <c r="G16" i="24"/>
  <c r="F14" i="24"/>
  <c r="F16" i="24"/>
  <c r="E14" i="24"/>
  <c r="E16" i="24"/>
  <c r="D14" i="24"/>
  <c r="D16" i="24"/>
  <c r="C14" i="24"/>
  <c r="C16" i="24"/>
  <c r="B14" i="24"/>
  <c r="B16" i="24"/>
  <c r="I15" i="24"/>
  <c r="H15" i="24"/>
  <c r="G15" i="24"/>
  <c r="F15" i="24"/>
  <c r="E15" i="24"/>
  <c r="D15" i="24"/>
  <c r="C15" i="24"/>
  <c r="B14" i="17"/>
  <c r="B16" i="17"/>
  <c r="G1" i="22"/>
  <c r="F1" i="22"/>
  <c r="E1" i="22"/>
  <c r="D1" i="22"/>
  <c r="C1" i="22"/>
  <c r="B1" i="22"/>
  <c r="H1" i="22"/>
  <c r="G3" i="22"/>
  <c r="F3" i="22"/>
  <c r="E3" i="22"/>
  <c r="D3" i="22"/>
  <c r="C3" i="22"/>
  <c r="G4" i="22"/>
  <c r="F4" i="22"/>
  <c r="E4" i="22"/>
  <c r="D4" i="22"/>
  <c r="C4" i="22"/>
  <c r="B4" i="22"/>
  <c r="G5" i="22"/>
  <c r="F5" i="22"/>
  <c r="E5" i="22"/>
  <c r="D5" i="22"/>
  <c r="C5" i="22"/>
  <c r="B5" i="22"/>
  <c r="G6" i="22"/>
  <c r="F6" i="22"/>
  <c r="E6" i="22"/>
  <c r="D6" i="22"/>
  <c r="C6" i="22"/>
  <c r="B6" i="22"/>
  <c r="G7" i="22"/>
  <c r="F7" i="22"/>
  <c r="E7" i="22"/>
  <c r="D7" i="22"/>
  <c r="C7" i="22"/>
  <c r="B7" i="22"/>
  <c r="G8" i="22"/>
  <c r="F8" i="22"/>
  <c r="E8" i="22"/>
  <c r="D8" i="22"/>
  <c r="C8" i="22"/>
  <c r="B8" i="22"/>
  <c r="G9" i="22"/>
  <c r="F9" i="22"/>
  <c r="E9" i="22"/>
  <c r="D9" i="22"/>
  <c r="C9" i="22"/>
  <c r="B9" i="22"/>
  <c r="G10" i="22"/>
  <c r="F10" i="22"/>
  <c r="E10" i="22"/>
  <c r="D10" i="22"/>
  <c r="C10" i="22"/>
  <c r="B10" i="22"/>
  <c r="G11" i="22"/>
  <c r="F11" i="22"/>
  <c r="E11" i="22"/>
  <c r="D11" i="22"/>
  <c r="C11" i="22"/>
  <c r="B11" i="22"/>
  <c r="G12" i="22"/>
  <c r="F12" i="22"/>
  <c r="E12" i="22"/>
  <c r="D12" i="22"/>
  <c r="C12" i="22"/>
  <c r="B12" i="22"/>
  <c r="G13" i="22"/>
  <c r="F13" i="22"/>
  <c r="E13" i="22"/>
  <c r="D13" i="22"/>
  <c r="C13" i="22"/>
  <c r="B13" i="22"/>
  <c r="G14" i="22"/>
  <c r="F14" i="22"/>
  <c r="E14" i="22"/>
  <c r="D14" i="22"/>
  <c r="C14" i="22"/>
  <c r="B14" i="22"/>
  <c r="G15" i="22"/>
  <c r="F15" i="22"/>
  <c r="E15" i="22"/>
  <c r="D15" i="22"/>
  <c r="C15" i="22"/>
  <c r="B15" i="22"/>
  <c r="G16" i="22"/>
  <c r="F16" i="22"/>
  <c r="E16" i="22"/>
  <c r="D16" i="22"/>
  <c r="C16" i="22"/>
  <c r="B16" i="22"/>
  <c r="G17" i="22"/>
  <c r="F17" i="22"/>
  <c r="E17" i="22"/>
  <c r="D17" i="22"/>
  <c r="C17" i="22"/>
  <c r="B17" i="22"/>
  <c r="G18" i="22"/>
  <c r="F18" i="22"/>
  <c r="E18" i="22"/>
  <c r="D18" i="22"/>
  <c r="C18" i="22"/>
  <c r="B18" i="22"/>
  <c r="G19" i="22"/>
  <c r="F19" i="22"/>
  <c r="E19" i="22"/>
  <c r="D19" i="22"/>
  <c r="C19" i="22"/>
  <c r="B19" i="22"/>
  <c r="G20" i="22"/>
  <c r="F20" i="22"/>
  <c r="E20" i="22"/>
  <c r="D20" i="22"/>
  <c r="C20" i="22"/>
  <c r="B20" i="22"/>
  <c r="G2" i="22"/>
  <c r="F2" i="22"/>
  <c r="E2" i="22"/>
  <c r="D2" i="22"/>
  <c r="C2" i="22"/>
  <c r="H3" i="22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" i="22"/>
  <c r="G1" i="21"/>
  <c r="F1" i="21"/>
  <c r="E1" i="21"/>
  <c r="C1" i="21"/>
  <c r="B1" i="21"/>
  <c r="H1" i="21"/>
  <c r="C17" i="17"/>
  <c r="D17" i="17"/>
  <c r="E17" i="17"/>
  <c r="F17" i="17"/>
  <c r="G17" i="17"/>
  <c r="H17" i="17"/>
  <c r="I17" i="17"/>
  <c r="B17" i="17"/>
  <c r="B15" i="17"/>
  <c r="C14" i="17"/>
  <c r="C16" i="17"/>
  <c r="D14" i="17"/>
  <c r="D16" i="17"/>
  <c r="E14" i="17"/>
  <c r="E16" i="17"/>
  <c r="F14" i="17"/>
  <c r="F16" i="17"/>
  <c r="G14" i="17"/>
  <c r="G16" i="17"/>
  <c r="H14" i="17"/>
  <c r="H16" i="17"/>
  <c r="I14" i="17"/>
  <c r="I16" i="17"/>
  <c r="C15" i="17"/>
  <c r="D15" i="17"/>
  <c r="E15" i="17"/>
  <c r="F15" i="17"/>
  <c r="G15" i="17"/>
  <c r="H15" i="17"/>
  <c r="I15" i="17"/>
  <c r="W50" i="12"/>
  <c r="V50" i="12"/>
  <c r="V51" i="12"/>
  <c r="AE54" i="12"/>
  <c r="AD54" i="12"/>
  <c r="AE55" i="12"/>
  <c r="AD55" i="12"/>
  <c r="AE56" i="12"/>
  <c r="AD56" i="12"/>
  <c r="AE57" i="12"/>
  <c r="AD57" i="12"/>
  <c r="AD51" i="12"/>
  <c r="AC43" i="12"/>
  <c r="AB43" i="12"/>
  <c r="AD43" i="12"/>
  <c r="AE41" i="12"/>
  <c r="AF41" i="12"/>
  <c r="AE40" i="12"/>
  <c r="AD40" i="12"/>
  <c r="AE39" i="12"/>
  <c r="AD39" i="12"/>
  <c r="AE38" i="12"/>
  <c r="AD38" i="12"/>
  <c r="AD37" i="12"/>
  <c r="AF37" i="12"/>
  <c r="AE37" i="12"/>
  <c r="AD36" i="12"/>
  <c r="AD35" i="12"/>
  <c r="AE34" i="12"/>
  <c r="AD34" i="12"/>
  <c r="AE33" i="12"/>
  <c r="AD33" i="12"/>
  <c r="AD32" i="12"/>
  <c r="Z57" i="12"/>
  <c r="Z56" i="12"/>
  <c r="Z51" i="12"/>
  <c r="AA43" i="12"/>
  <c r="Z42" i="12"/>
  <c r="Z37" i="12"/>
  <c r="Z32" i="12"/>
  <c r="Y33" i="12"/>
  <c r="Y34" i="12"/>
  <c r="Y35" i="12"/>
  <c r="Y36" i="12"/>
  <c r="Y37" i="12"/>
  <c r="Y38" i="12"/>
  <c r="Y39" i="12"/>
  <c r="Y40" i="12"/>
  <c r="Y41" i="12"/>
  <c r="Y42" i="12"/>
  <c r="Y43" i="12"/>
  <c r="Y44" i="12"/>
  <c r="Y45" i="12"/>
  <c r="Y46" i="12"/>
  <c r="Y47" i="12"/>
  <c r="Y48" i="12"/>
  <c r="Y49" i="12"/>
  <c r="Y50" i="12"/>
  <c r="Y51" i="12"/>
  <c r="Y52" i="12"/>
  <c r="Y53" i="12"/>
  <c r="Y54" i="12"/>
  <c r="Y55" i="12"/>
  <c r="Y56" i="12"/>
  <c r="Y57" i="12"/>
  <c r="Y32" i="12"/>
  <c r="X33" i="12"/>
  <c r="X34" i="12"/>
  <c r="X35" i="12"/>
  <c r="X36" i="12"/>
  <c r="X37" i="12"/>
  <c r="X38" i="12"/>
  <c r="X39" i="12"/>
  <c r="X40" i="12"/>
  <c r="X41" i="12"/>
  <c r="X42" i="12"/>
  <c r="X43" i="12"/>
  <c r="X44" i="12"/>
  <c r="X45" i="12"/>
  <c r="X46" i="12"/>
  <c r="X47" i="12"/>
  <c r="X48" i="12"/>
  <c r="X49" i="12"/>
  <c r="X50" i="12"/>
  <c r="X51" i="12"/>
  <c r="X52" i="12"/>
  <c r="X53" i="12"/>
  <c r="X54" i="12"/>
  <c r="X55" i="12"/>
  <c r="X56" i="12"/>
  <c r="X57" i="12"/>
  <c r="X32" i="12"/>
  <c r="W57" i="12"/>
  <c r="V56" i="12"/>
  <c r="W55" i="12"/>
  <c r="V55" i="12"/>
  <c r="W54" i="12"/>
  <c r="V54" i="12"/>
  <c r="W51" i="12"/>
  <c r="B51" i="12"/>
  <c r="M51" i="12"/>
  <c r="R50" i="12"/>
  <c r="S46" i="12"/>
  <c r="R46" i="12"/>
  <c r="W46" i="12"/>
  <c r="V46" i="12"/>
  <c r="V44" i="12"/>
  <c r="W43" i="12"/>
  <c r="W44" i="12"/>
  <c r="V43" i="12"/>
  <c r="V38" i="12"/>
  <c r="W37" i="12"/>
  <c r="V37" i="12"/>
  <c r="W34" i="12"/>
  <c r="W35" i="12"/>
  <c r="W36" i="12"/>
  <c r="W38" i="12"/>
  <c r="W39" i="12"/>
  <c r="W40" i="12"/>
  <c r="W41" i="12"/>
  <c r="W42" i="12"/>
  <c r="W45" i="12"/>
  <c r="W47" i="12"/>
  <c r="W48" i="12"/>
  <c r="W49" i="12"/>
  <c r="W52" i="12"/>
  <c r="W53" i="12"/>
  <c r="W56" i="12"/>
  <c r="W33" i="12"/>
  <c r="V52" i="12"/>
  <c r="V53" i="12"/>
  <c r="V57" i="12"/>
  <c r="V34" i="12"/>
  <c r="V35" i="12"/>
  <c r="V36" i="12"/>
  <c r="V39" i="12"/>
  <c r="V40" i="12"/>
  <c r="V41" i="12"/>
  <c r="V42" i="12"/>
  <c r="V45" i="12"/>
  <c r="V47" i="12"/>
  <c r="V48" i="12"/>
  <c r="V49" i="12"/>
  <c r="V33" i="12"/>
  <c r="V32" i="12"/>
  <c r="Z34" i="12"/>
  <c r="P34" i="12"/>
  <c r="P35" i="12"/>
  <c r="P37" i="12"/>
  <c r="P36" i="12"/>
  <c r="Q35" i="12"/>
  <c r="Q34" i="12"/>
  <c r="R35" i="12"/>
  <c r="R34" i="12"/>
  <c r="O34" i="12"/>
  <c r="N34" i="12"/>
  <c r="N35" i="12"/>
  <c r="J34" i="12"/>
  <c r="D43" i="12"/>
  <c r="Z43" i="12"/>
  <c r="R43" i="12"/>
  <c r="P43" i="12"/>
  <c r="N43" i="12"/>
  <c r="K43" i="12"/>
  <c r="J43" i="12"/>
  <c r="J40" i="12"/>
  <c r="AB2" i="9"/>
  <c r="B63" i="11"/>
  <c r="B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32" i="12"/>
  <c r="D33" i="12"/>
  <c r="D34" i="12"/>
  <c r="D35" i="12"/>
  <c r="D36" i="12"/>
  <c r="D37" i="12"/>
  <c r="D38" i="12"/>
  <c r="D39" i="12"/>
  <c r="D40" i="12"/>
  <c r="D41" i="12"/>
  <c r="D42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32" i="12"/>
  <c r="H32" i="12"/>
  <c r="C63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24" i="11"/>
  <c r="O59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45" i="11"/>
  <c r="O63" i="11"/>
  <c r="M63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60" i="11"/>
  <c r="O61" i="11"/>
  <c r="O62" i="11"/>
  <c r="O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45" i="11"/>
  <c r="D63" i="11"/>
  <c r="E63" i="11"/>
  <c r="F63" i="11"/>
  <c r="G63" i="11"/>
  <c r="H63" i="11"/>
  <c r="I63" i="11"/>
  <c r="J63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45" i="11"/>
  <c r="G5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45" i="11"/>
  <c r="G46" i="11"/>
  <c r="G47" i="11"/>
  <c r="G48" i="11"/>
  <c r="G49" i="11"/>
  <c r="G50" i="11"/>
  <c r="G51" i="11"/>
  <c r="G52" i="11"/>
  <c r="G53" i="11"/>
  <c r="G54" i="11"/>
  <c r="G56" i="11"/>
  <c r="G57" i="11"/>
  <c r="G58" i="11"/>
  <c r="G59" i="11"/>
  <c r="G60" i="11"/>
  <c r="G61" i="11"/>
  <c r="G62" i="11"/>
  <c r="G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45" i="11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G3" i="2"/>
  <c r="J3" i="2"/>
  <c r="B27" i="13"/>
  <c r="C27" i="13"/>
  <c r="D27" i="13"/>
  <c r="E27" i="13"/>
  <c r="F27" i="13"/>
  <c r="G27" i="13"/>
  <c r="H27" i="13"/>
  <c r="I27" i="13"/>
  <c r="J27" i="13"/>
  <c r="K27" i="13"/>
  <c r="L27" i="13"/>
  <c r="M27" i="13"/>
  <c r="G4" i="2"/>
  <c r="J4" i="2"/>
  <c r="B28" i="13"/>
  <c r="C28" i="13"/>
  <c r="D28" i="13"/>
  <c r="E28" i="13"/>
  <c r="F28" i="13"/>
  <c r="G28" i="13"/>
  <c r="H28" i="13"/>
  <c r="I28" i="13"/>
  <c r="J28" i="13"/>
  <c r="K28" i="13"/>
  <c r="L28" i="13"/>
  <c r="M28" i="13"/>
  <c r="G5" i="2"/>
  <c r="J5" i="2"/>
  <c r="B29" i="13"/>
  <c r="C29" i="13"/>
  <c r="D29" i="13"/>
  <c r="E29" i="13"/>
  <c r="F29" i="13"/>
  <c r="G29" i="13"/>
  <c r="H29" i="13"/>
  <c r="I29" i="13"/>
  <c r="J29" i="13"/>
  <c r="K29" i="13"/>
  <c r="L29" i="13"/>
  <c r="M29" i="13"/>
  <c r="G10" i="2"/>
  <c r="J10" i="2"/>
  <c r="B30" i="13"/>
  <c r="C30" i="13"/>
  <c r="D30" i="13"/>
  <c r="E30" i="13"/>
  <c r="F30" i="13"/>
  <c r="G30" i="13"/>
  <c r="H30" i="13"/>
  <c r="I30" i="13"/>
  <c r="J30" i="13"/>
  <c r="K30" i="13"/>
  <c r="L30" i="13"/>
  <c r="M30" i="13"/>
  <c r="G11" i="2"/>
  <c r="J11" i="2"/>
  <c r="B31" i="13"/>
  <c r="C31" i="13"/>
  <c r="D31" i="13"/>
  <c r="E31" i="13"/>
  <c r="F31" i="13"/>
  <c r="G31" i="13"/>
  <c r="H31" i="13"/>
  <c r="I31" i="13"/>
  <c r="J31" i="13"/>
  <c r="K31" i="13"/>
  <c r="L31" i="13"/>
  <c r="M31" i="13"/>
  <c r="G15" i="2"/>
  <c r="J15" i="2"/>
  <c r="B32" i="13"/>
  <c r="C32" i="13"/>
  <c r="D32" i="13"/>
  <c r="E32" i="13"/>
  <c r="F32" i="13"/>
  <c r="G32" i="13"/>
  <c r="H32" i="13"/>
  <c r="I32" i="13"/>
  <c r="J32" i="13"/>
  <c r="K32" i="13"/>
  <c r="L32" i="13"/>
  <c r="M32" i="13"/>
  <c r="G16" i="2"/>
  <c r="J16" i="2"/>
  <c r="B33" i="13"/>
  <c r="C33" i="13"/>
  <c r="D33" i="13"/>
  <c r="E33" i="13"/>
  <c r="F33" i="13"/>
  <c r="G33" i="13"/>
  <c r="H33" i="13"/>
  <c r="I33" i="13"/>
  <c r="J33" i="13"/>
  <c r="K33" i="13"/>
  <c r="L33" i="13"/>
  <c r="M33" i="13"/>
  <c r="G17" i="2"/>
  <c r="J17" i="2"/>
  <c r="B34" i="13"/>
  <c r="C34" i="13"/>
  <c r="D34" i="13"/>
  <c r="E34" i="13"/>
  <c r="F34" i="13"/>
  <c r="G34" i="13"/>
  <c r="H34" i="13"/>
  <c r="I34" i="13"/>
  <c r="J34" i="13"/>
  <c r="K34" i="13"/>
  <c r="L34" i="13"/>
  <c r="M34" i="13"/>
  <c r="G21" i="2"/>
  <c r="B35" i="13"/>
  <c r="C35" i="13"/>
  <c r="D35" i="13"/>
  <c r="E35" i="13"/>
  <c r="F35" i="13"/>
  <c r="G35" i="13"/>
  <c r="H35" i="13"/>
  <c r="I35" i="13"/>
  <c r="J35" i="13"/>
  <c r="K35" i="13"/>
  <c r="L35" i="13"/>
  <c r="M35" i="13"/>
  <c r="G22" i="2"/>
  <c r="J22" i="2"/>
  <c r="B36" i="13"/>
  <c r="C36" i="13"/>
  <c r="D36" i="13"/>
  <c r="E36" i="13"/>
  <c r="F36" i="13"/>
  <c r="G36" i="13"/>
  <c r="H36" i="13"/>
  <c r="I36" i="13"/>
  <c r="J36" i="13"/>
  <c r="K36" i="13"/>
  <c r="L36" i="13"/>
  <c r="M36" i="13"/>
  <c r="G23" i="2"/>
  <c r="J23" i="2"/>
  <c r="B37" i="13"/>
  <c r="C37" i="13"/>
  <c r="D37" i="13"/>
  <c r="E37" i="13"/>
  <c r="F37" i="13"/>
  <c r="G37" i="13"/>
  <c r="H37" i="13"/>
  <c r="I37" i="13"/>
  <c r="J37" i="13"/>
  <c r="K37" i="13"/>
  <c r="L37" i="13"/>
  <c r="M37" i="13"/>
  <c r="G27" i="2"/>
  <c r="B38" i="13"/>
  <c r="C38" i="13"/>
  <c r="D38" i="13"/>
  <c r="E38" i="13"/>
  <c r="F38" i="13"/>
  <c r="G38" i="13"/>
  <c r="H38" i="13"/>
  <c r="I38" i="13"/>
  <c r="J38" i="13"/>
  <c r="K38" i="13"/>
  <c r="L38" i="13"/>
  <c r="M38" i="13"/>
  <c r="G28" i="2"/>
  <c r="J28" i="2"/>
  <c r="B39" i="13"/>
  <c r="C39" i="13"/>
  <c r="D39" i="13"/>
  <c r="E39" i="13"/>
  <c r="F39" i="13"/>
  <c r="G39" i="13"/>
  <c r="H39" i="13"/>
  <c r="I39" i="13"/>
  <c r="J39" i="13"/>
  <c r="K39" i="13"/>
  <c r="L39" i="13"/>
  <c r="M39" i="13"/>
  <c r="G29" i="2"/>
  <c r="J29" i="2"/>
  <c r="B40" i="13"/>
  <c r="C40" i="13"/>
  <c r="D40" i="13"/>
  <c r="E40" i="13"/>
  <c r="F40" i="13"/>
  <c r="G40" i="13"/>
  <c r="H40" i="13"/>
  <c r="I40" i="13"/>
  <c r="J40" i="13"/>
  <c r="K40" i="13"/>
  <c r="L40" i="13"/>
  <c r="M40" i="13"/>
  <c r="G33" i="2"/>
  <c r="J33" i="2"/>
  <c r="B41" i="13"/>
  <c r="C41" i="13"/>
  <c r="D41" i="13"/>
  <c r="E41" i="13"/>
  <c r="F41" i="13"/>
  <c r="G41" i="13"/>
  <c r="H41" i="13"/>
  <c r="I41" i="13"/>
  <c r="J41" i="13"/>
  <c r="K41" i="13"/>
  <c r="L41" i="13"/>
  <c r="M41" i="13"/>
  <c r="G34" i="2"/>
  <c r="J34" i="2"/>
  <c r="B42" i="13"/>
  <c r="C42" i="13"/>
  <c r="D42" i="13"/>
  <c r="E42" i="13"/>
  <c r="F42" i="13"/>
  <c r="G42" i="13"/>
  <c r="H42" i="13"/>
  <c r="I42" i="13"/>
  <c r="J42" i="13"/>
  <c r="K42" i="13"/>
  <c r="L42" i="13"/>
  <c r="M42" i="13"/>
  <c r="G37" i="2"/>
  <c r="J37" i="2"/>
  <c r="B43" i="13"/>
  <c r="C43" i="13"/>
  <c r="D43" i="13"/>
  <c r="E43" i="13"/>
  <c r="F43" i="13"/>
  <c r="G43" i="13"/>
  <c r="H43" i="13"/>
  <c r="I43" i="13"/>
  <c r="J43" i="13"/>
  <c r="K43" i="13"/>
  <c r="L43" i="13"/>
  <c r="M43" i="13"/>
  <c r="G38" i="2"/>
  <c r="J38" i="2"/>
  <c r="B44" i="13"/>
  <c r="C44" i="13"/>
  <c r="D44" i="13"/>
  <c r="E44" i="13"/>
  <c r="F44" i="13"/>
  <c r="G44" i="13"/>
  <c r="H44" i="13"/>
  <c r="I44" i="13"/>
  <c r="J44" i="13"/>
  <c r="K44" i="13"/>
  <c r="L44" i="13"/>
  <c r="M44" i="13"/>
  <c r="G41" i="2"/>
  <c r="J41" i="2"/>
  <c r="B45" i="13"/>
  <c r="C45" i="13"/>
  <c r="D45" i="13"/>
  <c r="E45" i="13"/>
  <c r="F45" i="13"/>
  <c r="G45" i="13"/>
  <c r="H45" i="13"/>
  <c r="I45" i="13"/>
  <c r="J45" i="13"/>
  <c r="K45" i="13"/>
  <c r="L45" i="13"/>
  <c r="M45" i="13"/>
  <c r="G42" i="2"/>
  <c r="J42" i="2"/>
  <c r="B46" i="13"/>
  <c r="C46" i="13"/>
  <c r="D46" i="13"/>
  <c r="E46" i="13"/>
  <c r="F46" i="13"/>
  <c r="G46" i="13"/>
  <c r="H46" i="13"/>
  <c r="I46" i="13"/>
  <c r="J46" i="13"/>
  <c r="K46" i="13"/>
  <c r="L46" i="13"/>
  <c r="M46" i="13"/>
  <c r="B64" i="13"/>
  <c r="C64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B65" i="13"/>
  <c r="C65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B66" i="13"/>
  <c r="C66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B67" i="13"/>
  <c r="C67" i="13"/>
  <c r="D6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B68" i="13"/>
  <c r="C68" i="13"/>
  <c r="D68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B69" i="13"/>
  <c r="C69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B70" i="13"/>
  <c r="C70" i="13"/>
  <c r="D70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B71" i="13"/>
  <c r="C71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B72" i="13"/>
  <c r="C72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B73" i="13"/>
  <c r="C73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B74" i="13"/>
  <c r="C74" i="13"/>
  <c r="D74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B75" i="13"/>
  <c r="C75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C32" i="12"/>
  <c r="F32" i="12"/>
  <c r="G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W32" i="12"/>
  <c r="AA32" i="12"/>
  <c r="AB32" i="12"/>
  <c r="AC32" i="12"/>
  <c r="AE32" i="12"/>
  <c r="AF32" i="12"/>
  <c r="AG32" i="12"/>
  <c r="B33" i="12"/>
  <c r="C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Z33" i="12"/>
  <c r="AA33" i="12"/>
  <c r="AB33" i="12"/>
  <c r="AC33" i="12"/>
  <c r="AF33" i="12"/>
  <c r="AG33" i="12"/>
  <c r="B34" i="12"/>
  <c r="C34" i="12"/>
  <c r="F34" i="12"/>
  <c r="G34" i="12"/>
  <c r="H34" i="12"/>
  <c r="I34" i="12"/>
  <c r="K34" i="12"/>
  <c r="L34" i="12"/>
  <c r="M34" i="12"/>
  <c r="S34" i="12"/>
  <c r="T34" i="12"/>
  <c r="U34" i="12"/>
  <c r="AA34" i="12"/>
  <c r="AB34" i="12"/>
  <c r="AC34" i="12"/>
  <c r="AF34" i="12"/>
  <c r="AG34" i="12"/>
  <c r="B35" i="12"/>
  <c r="C35" i="12"/>
  <c r="F35" i="12"/>
  <c r="G35" i="12"/>
  <c r="H35" i="12"/>
  <c r="I35" i="12"/>
  <c r="J35" i="12"/>
  <c r="K35" i="12"/>
  <c r="L35" i="12"/>
  <c r="M35" i="12"/>
  <c r="O35" i="12"/>
  <c r="S35" i="12"/>
  <c r="T35" i="12"/>
  <c r="U35" i="12"/>
  <c r="Z35" i="12"/>
  <c r="AA35" i="12"/>
  <c r="AB35" i="12"/>
  <c r="AC35" i="12"/>
  <c r="AE35" i="12"/>
  <c r="AF35" i="12"/>
  <c r="AG35" i="12"/>
  <c r="B36" i="12"/>
  <c r="C36" i="12"/>
  <c r="F36" i="12"/>
  <c r="G36" i="12"/>
  <c r="H36" i="12"/>
  <c r="I36" i="12"/>
  <c r="J36" i="12"/>
  <c r="K36" i="12"/>
  <c r="L36" i="12"/>
  <c r="M36" i="12"/>
  <c r="N36" i="12"/>
  <c r="O36" i="12"/>
  <c r="Q36" i="12"/>
  <c r="R36" i="12"/>
  <c r="S36" i="12"/>
  <c r="T36" i="12"/>
  <c r="U36" i="12"/>
  <c r="Z36" i="12"/>
  <c r="AA36" i="12"/>
  <c r="AB36" i="12"/>
  <c r="AC36" i="12"/>
  <c r="AE36" i="12"/>
  <c r="AF36" i="12"/>
  <c r="AG36" i="12"/>
  <c r="B37" i="12"/>
  <c r="C37" i="12"/>
  <c r="F37" i="12"/>
  <c r="G37" i="12"/>
  <c r="H37" i="12"/>
  <c r="I37" i="12"/>
  <c r="J37" i="12"/>
  <c r="K37" i="12"/>
  <c r="L37" i="12"/>
  <c r="M37" i="12"/>
  <c r="N37" i="12"/>
  <c r="O37" i="12"/>
  <c r="Q37" i="12"/>
  <c r="R37" i="12"/>
  <c r="S37" i="12"/>
  <c r="T37" i="12"/>
  <c r="U37" i="12"/>
  <c r="AA37" i="12"/>
  <c r="AB37" i="12"/>
  <c r="AC37" i="12"/>
  <c r="AG37" i="12"/>
  <c r="B38" i="12"/>
  <c r="C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Z38" i="12"/>
  <c r="AA38" i="12"/>
  <c r="AB38" i="12"/>
  <c r="AC38" i="12"/>
  <c r="AF38" i="12"/>
  <c r="AG38" i="12"/>
  <c r="B39" i="12"/>
  <c r="C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Z39" i="12"/>
  <c r="AA39" i="12"/>
  <c r="AB39" i="12"/>
  <c r="AC39" i="12"/>
  <c r="AF39" i="12"/>
  <c r="AG39" i="12"/>
  <c r="B40" i="12"/>
  <c r="C40" i="12"/>
  <c r="F40" i="12"/>
  <c r="G40" i="12"/>
  <c r="H40" i="12"/>
  <c r="I40" i="12"/>
  <c r="K40" i="12"/>
  <c r="L40" i="12"/>
  <c r="M40" i="12"/>
  <c r="N40" i="12"/>
  <c r="O40" i="12"/>
  <c r="P40" i="12"/>
  <c r="Q40" i="12"/>
  <c r="R40" i="12"/>
  <c r="S40" i="12"/>
  <c r="T40" i="12"/>
  <c r="U40" i="12"/>
  <c r="Z40" i="12"/>
  <c r="AA40" i="12"/>
  <c r="AB40" i="12"/>
  <c r="AC40" i="12"/>
  <c r="AF40" i="12"/>
  <c r="AG40" i="12"/>
  <c r="B41" i="12"/>
  <c r="C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Z41" i="12"/>
  <c r="AA41" i="12"/>
  <c r="AB41" i="12"/>
  <c r="AC41" i="12"/>
  <c r="AD41" i="12"/>
  <c r="AG41" i="12"/>
  <c r="B42" i="12"/>
  <c r="C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AA42" i="12"/>
  <c r="AB42" i="12"/>
  <c r="AC42" i="12"/>
  <c r="AD42" i="12"/>
  <c r="AE42" i="12"/>
  <c r="AF42" i="12"/>
  <c r="AG42" i="12"/>
  <c r="B43" i="12"/>
  <c r="C43" i="12"/>
  <c r="F43" i="12"/>
  <c r="G43" i="12"/>
  <c r="H43" i="12"/>
  <c r="I43" i="12"/>
  <c r="L43" i="12"/>
  <c r="M43" i="12"/>
  <c r="O43" i="12"/>
  <c r="Q43" i="12"/>
  <c r="S43" i="12"/>
  <c r="T43" i="12"/>
  <c r="U43" i="12"/>
  <c r="AE43" i="12"/>
  <c r="AF43" i="12"/>
  <c r="AG43" i="12"/>
  <c r="B44" i="12"/>
  <c r="C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Z44" i="12"/>
  <c r="AA44" i="12"/>
  <c r="AB44" i="12"/>
  <c r="AC44" i="12"/>
  <c r="AD44" i="12"/>
  <c r="AE44" i="12"/>
  <c r="AF44" i="12"/>
  <c r="AG44" i="12"/>
  <c r="B45" i="12"/>
  <c r="C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Z45" i="12"/>
  <c r="AA45" i="12"/>
  <c r="AB45" i="12"/>
  <c r="AC45" i="12"/>
  <c r="AD45" i="12"/>
  <c r="AE45" i="12"/>
  <c r="AF45" i="12"/>
  <c r="AG45" i="12"/>
  <c r="B46" i="12"/>
  <c r="C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T46" i="12"/>
  <c r="U46" i="12"/>
  <c r="Z46" i="12"/>
  <c r="AA46" i="12"/>
  <c r="AB46" i="12"/>
  <c r="AC46" i="12"/>
  <c r="AD46" i="12"/>
  <c r="AE46" i="12"/>
  <c r="AF46" i="12"/>
  <c r="AG46" i="12"/>
  <c r="B47" i="12"/>
  <c r="C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Z47" i="12"/>
  <c r="AA47" i="12"/>
  <c r="AB47" i="12"/>
  <c r="AC47" i="12"/>
  <c r="AD47" i="12"/>
  <c r="AE47" i="12"/>
  <c r="AF47" i="12"/>
  <c r="AG47" i="12"/>
  <c r="B48" i="12"/>
  <c r="C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Z48" i="12"/>
  <c r="AA48" i="12"/>
  <c r="AB48" i="12"/>
  <c r="AC48" i="12"/>
  <c r="AD48" i="12"/>
  <c r="AE48" i="12"/>
  <c r="AF48" i="12"/>
  <c r="AG48" i="12"/>
  <c r="B49" i="12"/>
  <c r="C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Z49" i="12"/>
  <c r="AA49" i="12"/>
  <c r="AB49" i="12"/>
  <c r="AC49" i="12"/>
  <c r="AD49" i="12"/>
  <c r="AE49" i="12"/>
  <c r="AF49" i="12"/>
  <c r="AG49" i="12"/>
  <c r="B50" i="12"/>
  <c r="C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S50" i="12"/>
  <c r="T50" i="12"/>
  <c r="U50" i="12"/>
  <c r="Z50" i="12"/>
  <c r="AA50" i="12"/>
  <c r="AB50" i="12"/>
  <c r="AC50" i="12"/>
  <c r="AD50" i="12"/>
  <c r="AE50" i="12"/>
  <c r="AF50" i="12"/>
  <c r="AG50" i="12"/>
  <c r="C51" i="12"/>
  <c r="F51" i="12"/>
  <c r="G51" i="12"/>
  <c r="H51" i="12"/>
  <c r="I51" i="12"/>
  <c r="J51" i="12"/>
  <c r="K51" i="12"/>
  <c r="L51" i="12"/>
  <c r="N51" i="12"/>
  <c r="O51" i="12"/>
  <c r="P51" i="12"/>
  <c r="Q51" i="12"/>
  <c r="R51" i="12"/>
  <c r="S51" i="12"/>
  <c r="T51" i="12"/>
  <c r="U51" i="12"/>
  <c r="AA51" i="12"/>
  <c r="AB51" i="12"/>
  <c r="AC51" i="12"/>
  <c r="AE51" i="12"/>
  <c r="AF51" i="12"/>
  <c r="AG51" i="12"/>
  <c r="B52" i="12"/>
  <c r="C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Z52" i="12"/>
  <c r="AA52" i="12"/>
  <c r="AB52" i="12"/>
  <c r="AC52" i="12"/>
  <c r="AD52" i="12"/>
  <c r="AE52" i="12"/>
  <c r="AF52" i="12"/>
  <c r="AG52" i="12"/>
  <c r="B53" i="12"/>
  <c r="C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Z53" i="12"/>
  <c r="AA53" i="12"/>
  <c r="AB53" i="12"/>
  <c r="AC53" i="12"/>
  <c r="AD53" i="12"/>
  <c r="AE53" i="12"/>
  <c r="AF53" i="12"/>
  <c r="AG53" i="12"/>
  <c r="B54" i="12"/>
  <c r="C54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Z54" i="12"/>
  <c r="AA54" i="12"/>
  <c r="AB54" i="12"/>
  <c r="AC54" i="12"/>
  <c r="AF54" i="12"/>
  <c r="AG54" i="12"/>
  <c r="B55" i="12"/>
  <c r="C55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Z55" i="12"/>
  <c r="AA55" i="12"/>
  <c r="AB55" i="12"/>
  <c r="AC55" i="12"/>
  <c r="AF55" i="12"/>
  <c r="AG55" i="12"/>
  <c r="B56" i="12"/>
  <c r="C56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AA56" i="12"/>
  <c r="AB56" i="12"/>
  <c r="AC56" i="12"/>
  <c r="AF56" i="12"/>
  <c r="AG56" i="12"/>
  <c r="B57" i="12"/>
  <c r="C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AA57" i="12"/>
  <c r="AB57" i="12"/>
  <c r="AC57" i="12"/>
  <c r="AF57" i="12"/>
  <c r="AG57" i="12"/>
  <c r="B24" i="11"/>
  <c r="C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B25" i="11"/>
  <c r="C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B26" i="11"/>
  <c r="C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B27" i="11"/>
  <c r="C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B28" i="11"/>
  <c r="C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B29" i="11"/>
  <c r="C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B30" i="11"/>
  <c r="C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B31" i="11"/>
  <c r="C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B32" i="11"/>
  <c r="C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B33" i="11"/>
  <c r="C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B34" i="11"/>
  <c r="C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B35" i="11"/>
  <c r="C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B36" i="11"/>
  <c r="C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B37" i="11"/>
  <c r="C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B38" i="11"/>
  <c r="C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B39" i="11"/>
  <c r="C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B40" i="11"/>
  <c r="C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B41" i="11"/>
  <c r="C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C2" i="10"/>
  <c r="D2" i="10"/>
  <c r="E2" i="10"/>
  <c r="F2" i="10"/>
  <c r="G2" i="10"/>
  <c r="H2" i="10"/>
  <c r="I2" i="10"/>
  <c r="J2" i="10"/>
  <c r="K2" i="10"/>
  <c r="L2" i="10"/>
  <c r="M2" i="10"/>
  <c r="N2" i="10"/>
  <c r="O2" i="10"/>
  <c r="P2" i="10"/>
  <c r="Q2" i="10"/>
  <c r="R2" i="10"/>
  <c r="S2" i="10"/>
  <c r="T2" i="10"/>
  <c r="U2" i="10"/>
  <c r="C3" i="10"/>
  <c r="D3" i="10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G6" i="2"/>
  <c r="J6" i="2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G7" i="2"/>
  <c r="J7" i="2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G8" i="2"/>
  <c r="J8" i="2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G13" i="2"/>
  <c r="J13" i="2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G14" i="2"/>
  <c r="J14" i="2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G18" i="2"/>
  <c r="J18" i="2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G19" i="2"/>
  <c r="J19" i="2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G20" i="2"/>
  <c r="J20" i="2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G24" i="2"/>
  <c r="J24" i="2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G25" i="2"/>
  <c r="J25" i="2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G26" i="2"/>
  <c r="J26" i="2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G30" i="2"/>
  <c r="J30" i="2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G31" i="2"/>
  <c r="J31" i="2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G32" i="2"/>
  <c r="J32" i="2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G35" i="2"/>
  <c r="J35" i="2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G36" i="2"/>
  <c r="J36" i="2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G39" i="2"/>
  <c r="J39" i="2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G40" i="2"/>
  <c r="J40" i="2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T38" i="10"/>
  <c r="U38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G43" i="2"/>
  <c r="J43" i="2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T40" i="10"/>
  <c r="U40" i="10"/>
  <c r="G44" i="2"/>
  <c r="J44" i="2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T41" i="10"/>
  <c r="U41" i="10"/>
  <c r="C1" i="9"/>
  <c r="D1" i="9"/>
  <c r="E1" i="9"/>
  <c r="F1" i="9"/>
  <c r="G1" i="9"/>
  <c r="H1" i="9"/>
  <c r="I1" i="9"/>
  <c r="J1" i="9"/>
  <c r="K1" i="9"/>
  <c r="L1" i="9"/>
  <c r="M1" i="9"/>
  <c r="N1" i="9"/>
  <c r="O1" i="9"/>
  <c r="P1" i="9"/>
  <c r="Q1" i="9"/>
  <c r="R1" i="9"/>
  <c r="S1" i="9"/>
  <c r="T1" i="9"/>
  <c r="U1" i="9"/>
  <c r="V1" i="9"/>
  <c r="W1" i="9"/>
  <c r="X1" i="9"/>
  <c r="Y1" i="9"/>
  <c r="Z1" i="9"/>
  <c r="AA1" i="9"/>
  <c r="AB1" i="9"/>
  <c r="C2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Z2" i="9"/>
  <c r="AA2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C34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C38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C39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C41" i="9"/>
  <c r="D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F16" i="5"/>
  <c r="J16" i="5"/>
  <c r="N16" i="5"/>
  <c r="R16" i="5"/>
  <c r="V16" i="5"/>
  <c r="Z16" i="5"/>
  <c r="AD16" i="5"/>
  <c r="AH16" i="5"/>
  <c r="AL16" i="5"/>
  <c r="AP16" i="5"/>
  <c r="F17" i="5"/>
  <c r="J17" i="5"/>
  <c r="N17" i="5"/>
  <c r="R17" i="5"/>
  <c r="V17" i="5"/>
  <c r="Z17" i="5"/>
  <c r="AD17" i="5"/>
  <c r="AH17" i="5"/>
  <c r="AL17" i="5"/>
  <c r="AP17" i="5"/>
  <c r="F18" i="5"/>
  <c r="J18" i="5"/>
  <c r="N18" i="5"/>
  <c r="R18" i="5"/>
  <c r="V18" i="5"/>
  <c r="Z18" i="5"/>
  <c r="AD18" i="5"/>
  <c r="AH18" i="5"/>
  <c r="AL18" i="5"/>
  <c r="AP18" i="5"/>
  <c r="F19" i="5"/>
  <c r="J19" i="5"/>
  <c r="N19" i="5"/>
  <c r="R19" i="5"/>
  <c r="V19" i="5"/>
  <c r="Z19" i="5"/>
  <c r="AD19" i="5"/>
  <c r="AH19" i="5"/>
  <c r="AL19" i="5"/>
  <c r="AP19" i="5"/>
  <c r="F20" i="5"/>
  <c r="J20" i="5"/>
  <c r="N20" i="5"/>
  <c r="R20" i="5"/>
  <c r="V20" i="5"/>
  <c r="Z20" i="5"/>
  <c r="AD20" i="5"/>
  <c r="AH20" i="5"/>
  <c r="AL20" i="5"/>
  <c r="AP20" i="5"/>
  <c r="F21" i="5"/>
  <c r="J21" i="5"/>
  <c r="N21" i="5"/>
  <c r="R21" i="5"/>
  <c r="V21" i="5"/>
  <c r="Z21" i="5"/>
  <c r="AD21" i="5"/>
  <c r="AH21" i="5"/>
  <c r="AL21" i="5"/>
  <c r="AP21" i="5"/>
  <c r="F22" i="5"/>
  <c r="J22" i="5"/>
  <c r="N22" i="5"/>
  <c r="R22" i="5"/>
  <c r="V22" i="5"/>
  <c r="Z22" i="5"/>
  <c r="AD22" i="5"/>
  <c r="AH22" i="5"/>
  <c r="AL22" i="5"/>
  <c r="AP22" i="5"/>
  <c r="F23" i="5"/>
  <c r="J23" i="5"/>
  <c r="N23" i="5"/>
  <c r="R23" i="5"/>
  <c r="V23" i="5"/>
  <c r="Z23" i="5"/>
  <c r="AD23" i="5"/>
  <c r="AH23" i="5"/>
  <c r="AL23" i="5"/>
  <c r="AP23" i="5"/>
  <c r="F24" i="5"/>
  <c r="J24" i="5"/>
  <c r="N24" i="5"/>
  <c r="R24" i="5"/>
  <c r="V24" i="5"/>
  <c r="Z24" i="5"/>
  <c r="AD24" i="5"/>
  <c r="AH24" i="5"/>
  <c r="AL24" i="5"/>
  <c r="AP24" i="5"/>
  <c r="F25" i="5"/>
  <c r="J25" i="5"/>
  <c r="N25" i="5"/>
  <c r="R25" i="5"/>
  <c r="V25" i="5"/>
  <c r="Z25" i="5"/>
  <c r="AD25" i="5"/>
  <c r="AH25" i="5"/>
  <c r="AL25" i="5"/>
  <c r="AP25" i="5"/>
  <c r="F26" i="5"/>
  <c r="J26" i="5"/>
  <c r="N26" i="5"/>
  <c r="R26" i="5"/>
  <c r="V26" i="5"/>
  <c r="Z26" i="5"/>
  <c r="AD26" i="5"/>
  <c r="AH26" i="5"/>
  <c r="AL26" i="5"/>
  <c r="AP26" i="5"/>
  <c r="F27" i="5"/>
  <c r="J27" i="5"/>
  <c r="N27" i="5"/>
  <c r="R27" i="5"/>
  <c r="V27" i="5"/>
  <c r="Z27" i="5"/>
  <c r="AD27" i="5"/>
  <c r="AH27" i="5"/>
  <c r="AL27" i="5"/>
  <c r="AP27" i="5"/>
  <c r="F31" i="5"/>
  <c r="J31" i="5"/>
  <c r="N31" i="5"/>
  <c r="R31" i="5"/>
  <c r="V31" i="5"/>
  <c r="Z31" i="5"/>
  <c r="AD31" i="5"/>
  <c r="AH31" i="5"/>
  <c r="AL31" i="5"/>
  <c r="AP31" i="5"/>
  <c r="F32" i="5"/>
  <c r="J32" i="5"/>
  <c r="N32" i="5"/>
  <c r="R32" i="5"/>
  <c r="V32" i="5"/>
  <c r="Z32" i="5"/>
  <c r="AD32" i="5"/>
  <c r="AH32" i="5"/>
  <c r="AL32" i="5"/>
  <c r="AP32" i="5"/>
  <c r="F33" i="5"/>
  <c r="J33" i="5"/>
  <c r="N33" i="5"/>
  <c r="R33" i="5"/>
  <c r="V33" i="5"/>
  <c r="Z33" i="5"/>
  <c r="AD33" i="5"/>
  <c r="AH33" i="5"/>
  <c r="AL33" i="5"/>
  <c r="AP33" i="5"/>
  <c r="F34" i="5"/>
  <c r="J34" i="5"/>
  <c r="N34" i="5"/>
  <c r="R34" i="5"/>
  <c r="V34" i="5"/>
  <c r="Z34" i="5"/>
  <c r="AD34" i="5"/>
  <c r="AH34" i="5"/>
  <c r="AL34" i="5"/>
  <c r="AP34" i="5"/>
  <c r="F35" i="5"/>
  <c r="J35" i="5"/>
  <c r="N35" i="5"/>
  <c r="R35" i="5"/>
  <c r="V35" i="5"/>
  <c r="Z35" i="5"/>
  <c r="AD35" i="5"/>
  <c r="AH35" i="5"/>
  <c r="AL35" i="5"/>
  <c r="AP35" i="5"/>
  <c r="F36" i="5"/>
  <c r="J36" i="5"/>
  <c r="N36" i="5"/>
  <c r="R36" i="5"/>
  <c r="V36" i="5"/>
  <c r="Z36" i="5"/>
  <c r="AD36" i="5"/>
  <c r="AH36" i="5"/>
  <c r="AL36" i="5"/>
  <c r="AP36" i="5"/>
  <c r="F37" i="5"/>
  <c r="J37" i="5"/>
  <c r="N37" i="5"/>
  <c r="R37" i="5"/>
  <c r="V37" i="5"/>
  <c r="Z37" i="5"/>
  <c r="AD37" i="5"/>
  <c r="AH37" i="5"/>
  <c r="AL37" i="5"/>
  <c r="AP37" i="5"/>
  <c r="F38" i="5"/>
  <c r="J38" i="5"/>
  <c r="N38" i="5"/>
  <c r="R38" i="5"/>
  <c r="V38" i="5"/>
  <c r="Z38" i="5"/>
  <c r="AD38" i="5"/>
  <c r="AH38" i="5"/>
  <c r="AL38" i="5"/>
  <c r="AP38" i="5"/>
  <c r="F39" i="5"/>
  <c r="J39" i="5"/>
  <c r="N39" i="5"/>
  <c r="R39" i="5"/>
  <c r="V39" i="5"/>
  <c r="Z39" i="5"/>
  <c r="AD39" i="5"/>
  <c r="AH39" i="5"/>
  <c r="AL39" i="5"/>
  <c r="AP39" i="5"/>
  <c r="F40" i="5"/>
  <c r="J40" i="5"/>
  <c r="N40" i="5"/>
  <c r="R40" i="5"/>
  <c r="V40" i="5"/>
  <c r="Z40" i="5"/>
  <c r="AD40" i="5"/>
  <c r="AH40" i="5"/>
  <c r="AL40" i="5"/>
  <c r="AP40" i="5"/>
  <c r="F41" i="5"/>
  <c r="J41" i="5"/>
  <c r="N41" i="5"/>
  <c r="R41" i="5"/>
  <c r="V41" i="5"/>
  <c r="Z41" i="5"/>
  <c r="AD41" i="5"/>
  <c r="AH41" i="5"/>
  <c r="AL41" i="5"/>
  <c r="AP41" i="5"/>
  <c r="F42" i="5"/>
  <c r="J42" i="5"/>
  <c r="N42" i="5"/>
  <c r="R42" i="5"/>
  <c r="V42" i="5"/>
  <c r="Z42" i="5"/>
  <c r="AD42" i="5"/>
  <c r="AH42" i="5"/>
  <c r="AL42" i="5"/>
  <c r="AP42" i="5"/>
  <c r="F16" i="4"/>
  <c r="J16" i="4"/>
  <c r="N16" i="4"/>
  <c r="R16" i="4"/>
  <c r="V16" i="4"/>
  <c r="Z16" i="4"/>
  <c r="AD16" i="4"/>
  <c r="AH16" i="4"/>
  <c r="AL16" i="4"/>
  <c r="AP16" i="4"/>
  <c r="F17" i="4"/>
  <c r="J17" i="4"/>
  <c r="N17" i="4"/>
  <c r="R17" i="4"/>
  <c r="V17" i="4"/>
  <c r="Z17" i="4"/>
  <c r="AD17" i="4"/>
  <c r="AH17" i="4"/>
  <c r="AL17" i="4"/>
  <c r="AP17" i="4"/>
  <c r="F18" i="4"/>
  <c r="J18" i="4"/>
  <c r="N18" i="4"/>
  <c r="R18" i="4"/>
  <c r="V18" i="4"/>
  <c r="Z18" i="4"/>
  <c r="AD18" i="4"/>
  <c r="AH18" i="4"/>
  <c r="AL18" i="4"/>
  <c r="AP18" i="4"/>
  <c r="F19" i="4"/>
  <c r="J19" i="4"/>
  <c r="N19" i="4"/>
  <c r="R19" i="4"/>
  <c r="V19" i="4"/>
  <c r="Z19" i="4"/>
  <c r="AD19" i="4"/>
  <c r="AH19" i="4"/>
  <c r="AL19" i="4"/>
  <c r="AP19" i="4"/>
  <c r="F20" i="4"/>
  <c r="J20" i="4"/>
  <c r="N20" i="4"/>
  <c r="R20" i="4"/>
  <c r="V20" i="4"/>
  <c r="Z20" i="4"/>
  <c r="AD20" i="4"/>
  <c r="AH20" i="4"/>
  <c r="AL20" i="4"/>
  <c r="AP20" i="4"/>
  <c r="F21" i="4"/>
  <c r="J21" i="4"/>
  <c r="N21" i="4"/>
  <c r="R21" i="4"/>
  <c r="V21" i="4"/>
  <c r="Z21" i="4"/>
  <c r="AD21" i="4"/>
  <c r="AH21" i="4"/>
  <c r="AL21" i="4"/>
  <c r="AP21" i="4"/>
  <c r="F22" i="4"/>
  <c r="J22" i="4"/>
  <c r="N22" i="4"/>
  <c r="R22" i="4"/>
  <c r="V22" i="4"/>
  <c r="Z22" i="4"/>
  <c r="AD22" i="4"/>
  <c r="AH22" i="4"/>
  <c r="AL22" i="4"/>
  <c r="AP22" i="4"/>
  <c r="F23" i="4"/>
  <c r="J23" i="4"/>
  <c r="N23" i="4"/>
  <c r="R23" i="4"/>
  <c r="V23" i="4"/>
  <c r="Z23" i="4"/>
  <c r="AD23" i="4"/>
  <c r="AH23" i="4"/>
  <c r="AL23" i="4"/>
  <c r="AP23" i="4"/>
  <c r="F24" i="4"/>
  <c r="J24" i="4"/>
  <c r="N24" i="4"/>
  <c r="R24" i="4"/>
  <c r="V24" i="4"/>
  <c r="Z24" i="4"/>
  <c r="AD24" i="4"/>
  <c r="AH24" i="4"/>
  <c r="AL24" i="4"/>
  <c r="AP24" i="4"/>
  <c r="F25" i="4"/>
  <c r="J25" i="4"/>
  <c r="N25" i="4"/>
  <c r="R25" i="4"/>
  <c r="V25" i="4"/>
  <c r="Z25" i="4"/>
  <c r="AD25" i="4"/>
  <c r="AH25" i="4"/>
  <c r="AL25" i="4"/>
  <c r="AP25" i="4"/>
  <c r="F26" i="4"/>
  <c r="J26" i="4"/>
  <c r="N26" i="4"/>
  <c r="R26" i="4"/>
  <c r="V26" i="4"/>
  <c r="Z26" i="4"/>
  <c r="AD26" i="4"/>
  <c r="AH26" i="4"/>
  <c r="AL26" i="4"/>
  <c r="AP26" i="4"/>
  <c r="F27" i="4"/>
  <c r="J27" i="4"/>
  <c r="N27" i="4"/>
  <c r="R27" i="4"/>
  <c r="V27" i="4"/>
  <c r="Z27" i="4"/>
  <c r="AD27" i="4"/>
  <c r="AH27" i="4"/>
  <c r="AL27" i="4"/>
  <c r="AP27" i="4"/>
  <c r="F28" i="4"/>
  <c r="J28" i="4"/>
  <c r="N28" i="4"/>
  <c r="R28" i="4"/>
  <c r="V28" i="4"/>
  <c r="Z28" i="4"/>
  <c r="AD28" i="4"/>
  <c r="AH28" i="4"/>
  <c r="AL28" i="4"/>
  <c r="AP28" i="4"/>
  <c r="F29" i="4"/>
  <c r="J29" i="4"/>
  <c r="N29" i="4"/>
  <c r="R29" i="4"/>
  <c r="V29" i="4"/>
  <c r="Z29" i="4"/>
  <c r="AD29" i="4"/>
  <c r="AH29" i="4"/>
  <c r="AL29" i="4"/>
  <c r="AP29" i="4"/>
  <c r="F30" i="4"/>
  <c r="J30" i="4"/>
  <c r="N30" i="4"/>
  <c r="R30" i="4"/>
  <c r="V30" i="4"/>
  <c r="Z30" i="4"/>
  <c r="AD30" i="4"/>
  <c r="AH30" i="4"/>
  <c r="AL30" i="4"/>
  <c r="AP30" i="4"/>
  <c r="F31" i="4"/>
  <c r="J31" i="4"/>
  <c r="N31" i="4"/>
  <c r="R31" i="4"/>
  <c r="V31" i="4"/>
  <c r="Z31" i="4"/>
  <c r="AD31" i="4"/>
  <c r="AH31" i="4"/>
  <c r="AL31" i="4"/>
  <c r="AP31" i="4"/>
  <c r="F32" i="4"/>
  <c r="J32" i="4"/>
  <c r="N32" i="4"/>
  <c r="R32" i="4"/>
  <c r="V32" i="4"/>
  <c r="Z32" i="4"/>
  <c r="AD32" i="4"/>
  <c r="AH32" i="4"/>
  <c r="AL32" i="4"/>
  <c r="AP32" i="4"/>
  <c r="F33" i="4"/>
  <c r="J33" i="4"/>
  <c r="N33" i="4"/>
  <c r="R33" i="4"/>
  <c r="V33" i="4"/>
  <c r="Z33" i="4"/>
  <c r="AD33" i="4"/>
  <c r="AH33" i="4"/>
  <c r="AL33" i="4"/>
  <c r="AP33" i="4"/>
  <c r="F37" i="4"/>
  <c r="J37" i="4"/>
  <c r="N37" i="4"/>
  <c r="R37" i="4"/>
  <c r="V37" i="4"/>
  <c r="Z37" i="4"/>
  <c r="AD37" i="4"/>
  <c r="AH37" i="4"/>
  <c r="AL37" i="4"/>
  <c r="AP37" i="4"/>
  <c r="F38" i="4"/>
  <c r="J38" i="4"/>
  <c r="N38" i="4"/>
  <c r="R38" i="4"/>
  <c r="V38" i="4"/>
  <c r="Z38" i="4"/>
  <c r="AD38" i="4"/>
  <c r="AH38" i="4"/>
  <c r="AL38" i="4"/>
  <c r="AP38" i="4"/>
  <c r="F39" i="4"/>
  <c r="J39" i="4"/>
  <c r="N39" i="4"/>
  <c r="R39" i="4"/>
  <c r="V39" i="4"/>
  <c r="Z39" i="4"/>
  <c r="AD39" i="4"/>
  <c r="AH39" i="4"/>
  <c r="AL39" i="4"/>
  <c r="AP39" i="4"/>
  <c r="F40" i="4"/>
  <c r="J40" i="4"/>
  <c r="N40" i="4"/>
  <c r="R40" i="4"/>
  <c r="V40" i="4"/>
  <c r="Z40" i="4"/>
  <c r="AD40" i="4"/>
  <c r="AH40" i="4"/>
  <c r="AL40" i="4"/>
  <c r="AP40" i="4"/>
  <c r="F41" i="4"/>
  <c r="J41" i="4"/>
  <c r="N41" i="4"/>
  <c r="R41" i="4"/>
  <c r="V41" i="4"/>
  <c r="Z41" i="4"/>
  <c r="AD41" i="4"/>
  <c r="AH41" i="4"/>
  <c r="AL41" i="4"/>
  <c r="AP41" i="4"/>
  <c r="F42" i="4"/>
  <c r="J42" i="4"/>
  <c r="N42" i="4"/>
  <c r="R42" i="4"/>
  <c r="V42" i="4"/>
  <c r="Z42" i="4"/>
  <c r="AD42" i="4"/>
  <c r="AH42" i="4"/>
  <c r="AL42" i="4"/>
  <c r="AP42" i="4"/>
  <c r="F43" i="4"/>
  <c r="J43" i="4"/>
  <c r="N43" i="4"/>
  <c r="R43" i="4"/>
  <c r="V43" i="4"/>
  <c r="Z43" i="4"/>
  <c r="AD43" i="4"/>
  <c r="AH43" i="4"/>
  <c r="AL43" i="4"/>
  <c r="AP43" i="4"/>
  <c r="F44" i="4"/>
  <c r="J44" i="4"/>
  <c r="N44" i="4"/>
  <c r="R44" i="4"/>
  <c r="V44" i="4"/>
  <c r="Z44" i="4"/>
  <c r="AD44" i="4"/>
  <c r="AH44" i="4"/>
  <c r="AL44" i="4"/>
  <c r="AP44" i="4"/>
  <c r="F45" i="4"/>
  <c r="J45" i="4"/>
  <c r="N45" i="4"/>
  <c r="R45" i="4"/>
  <c r="V45" i="4"/>
  <c r="Z45" i="4"/>
  <c r="AD45" i="4"/>
  <c r="AH45" i="4"/>
  <c r="AL45" i="4"/>
  <c r="AP45" i="4"/>
  <c r="F46" i="4"/>
  <c r="J46" i="4"/>
  <c r="N46" i="4"/>
  <c r="R46" i="4"/>
  <c r="V46" i="4"/>
  <c r="Z46" i="4"/>
  <c r="AD46" i="4"/>
  <c r="AH46" i="4"/>
  <c r="AL46" i="4"/>
  <c r="AP46" i="4"/>
  <c r="F47" i="4"/>
  <c r="J47" i="4"/>
  <c r="N47" i="4"/>
  <c r="R47" i="4"/>
  <c r="V47" i="4"/>
  <c r="Z47" i="4"/>
  <c r="AD47" i="4"/>
  <c r="AH47" i="4"/>
  <c r="AL47" i="4"/>
  <c r="AP47" i="4"/>
  <c r="F48" i="4"/>
  <c r="J48" i="4"/>
  <c r="N48" i="4"/>
  <c r="R48" i="4"/>
  <c r="V48" i="4"/>
  <c r="Z48" i="4"/>
  <c r="AD48" i="4"/>
  <c r="AH48" i="4"/>
  <c r="AL48" i="4"/>
  <c r="AP48" i="4"/>
  <c r="F49" i="4"/>
  <c r="J49" i="4"/>
  <c r="N49" i="4"/>
  <c r="R49" i="4"/>
  <c r="V49" i="4"/>
  <c r="Z49" i="4"/>
  <c r="AD49" i="4"/>
  <c r="AH49" i="4"/>
  <c r="AL49" i="4"/>
  <c r="AP49" i="4"/>
  <c r="F50" i="4"/>
  <c r="J50" i="4"/>
  <c r="N50" i="4"/>
  <c r="R50" i="4"/>
  <c r="V50" i="4"/>
  <c r="Z50" i="4"/>
  <c r="AD50" i="4"/>
  <c r="AH50" i="4"/>
  <c r="AL50" i="4"/>
  <c r="AP50" i="4"/>
  <c r="F51" i="4"/>
  <c r="J51" i="4"/>
  <c r="N51" i="4"/>
  <c r="R51" i="4"/>
  <c r="V51" i="4"/>
  <c r="Z51" i="4"/>
  <c r="AD51" i="4"/>
  <c r="AH51" i="4"/>
  <c r="AL51" i="4"/>
  <c r="AP51" i="4"/>
  <c r="F52" i="4"/>
  <c r="J52" i="4"/>
  <c r="N52" i="4"/>
  <c r="R52" i="4"/>
  <c r="V52" i="4"/>
  <c r="Z52" i="4"/>
  <c r="AD52" i="4"/>
  <c r="AH52" i="4"/>
  <c r="AL52" i="4"/>
  <c r="AP52" i="4"/>
  <c r="F53" i="4"/>
  <c r="J53" i="4"/>
  <c r="N53" i="4"/>
  <c r="R53" i="4"/>
  <c r="V53" i="4"/>
  <c r="Z53" i="4"/>
  <c r="AD53" i="4"/>
  <c r="AH53" i="4"/>
  <c r="AL53" i="4"/>
  <c r="AP53" i="4"/>
  <c r="F54" i="4"/>
  <c r="J54" i="4"/>
  <c r="N54" i="4"/>
  <c r="R54" i="4"/>
  <c r="V54" i="4"/>
  <c r="Z54" i="4"/>
  <c r="AD54" i="4"/>
  <c r="AH54" i="4"/>
  <c r="AL54" i="4"/>
  <c r="AP54" i="4"/>
  <c r="F16" i="3"/>
  <c r="J16" i="3"/>
  <c r="N16" i="3"/>
  <c r="R16" i="3"/>
  <c r="V16" i="3"/>
  <c r="Z16" i="3"/>
  <c r="AD16" i="3"/>
  <c r="AH16" i="3"/>
  <c r="AL16" i="3"/>
  <c r="AP16" i="3"/>
  <c r="F17" i="3"/>
  <c r="J17" i="3"/>
  <c r="N17" i="3"/>
  <c r="R17" i="3"/>
  <c r="V17" i="3"/>
  <c r="Z17" i="3"/>
  <c r="AD17" i="3"/>
  <c r="AH17" i="3"/>
  <c r="AL17" i="3"/>
  <c r="AP17" i="3"/>
  <c r="F18" i="3"/>
  <c r="J18" i="3"/>
  <c r="N18" i="3"/>
  <c r="R18" i="3"/>
  <c r="V18" i="3"/>
  <c r="Z18" i="3"/>
  <c r="AD18" i="3"/>
  <c r="AH18" i="3"/>
  <c r="AL18" i="3"/>
  <c r="AP18" i="3"/>
  <c r="F19" i="3"/>
  <c r="J19" i="3"/>
  <c r="N19" i="3"/>
  <c r="R19" i="3"/>
  <c r="V19" i="3"/>
  <c r="Z19" i="3"/>
  <c r="AD19" i="3"/>
  <c r="AH19" i="3"/>
  <c r="AL19" i="3"/>
  <c r="AP19" i="3"/>
  <c r="F20" i="3"/>
  <c r="J20" i="3"/>
  <c r="N20" i="3"/>
  <c r="R20" i="3"/>
  <c r="V20" i="3"/>
  <c r="Z20" i="3"/>
  <c r="AD20" i="3"/>
  <c r="AH20" i="3"/>
  <c r="AL20" i="3"/>
  <c r="AP20" i="3"/>
  <c r="F21" i="3"/>
  <c r="J21" i="3"/>
  <c r="N21" i="3"/>
  <c r="R21" i="3"/>
  <c r="V21" i="3"/>
  <c r="Z21" i="3"/>
  <c r="AD21" i="3"/>
  <c r="AH21" i="3"/>
  <c r="AL21" i="3"/>
  <c r="AP21" i="3"/>
  <c r="F22" i="3"/>
  <c r="J22" i="3"/>
  <c r="N22" i="3"/>
  <c r="R22" i="3"/>
  <c r="V22" i="3"/>
  <c r="Z22" i="3"/>
  <c r="AD22" i="3"/>
  <c r="AH22" i="3"/>
  <c r="AL22" i="3"/>
  <c r="AP22" i="3"/>
  <c r="F23" i="3"/>
  <c r="J23" i="3"/>
  <c r="N23" i="3"/>
  <c r="R23" i="3"/>
  <c r="V23" i="3"/>
  <c r="Z23" i="3"/>
  <c r="AD23" i="3"/>
  <c r="AH23" i="3"/>
  <c r="AL23" i="3"/>
  <c r="AP23" i="3"/>
  <c r="F24" i="3"/>
  <c r="J24" i="3"/>
  <c r="N24" i="3"/>
  <c r="R24" i="3"/>
  <c r="V24" i="3"/>
  <c r="Z24" i="3"/>
  <c r="AD24" i="3"/>
  <c r="AH24" i="3"/>
  <c r="AL24" i="3"/>
  <c r="AP24" i="3"/>
  <c r="F25" i="3"/>
  <c r="J25" i="3"/>
  <c r="N25" i="3"/>
  <c r="R25" i="3"/>
  <c r="V25" i="3"/>
  <c r="Z25" i="3"/>
  <c r="AD25" i="3"/>
  <c r="AH25" i="3"/>
  <c r="AL25" i="3"/>
  <c r="AP25" i="3"/>
  <c r="F26" i="3"/>
  <c r="J26" i="3"/>
  <c r="N26" i="3"/>
  <c r="R26" i="3"/>
  <c r="V26" i="3"/>
  <c r="Z26" i="3"/>
  <c r="AD26" i="3"/>
  <c r="AH26" i="3"/>
  <c r="AL26" i="3"/>
  <c r="AP26" i="3"/>
  <c r="F27" i="3"/>
  <c r="J27" i="3"/>
  <c r="N27" i="3"/>
  <c r="R27" i="3"/>
  <c r="V27" i="3"/>
  <c r="Z27" i="3"/>
  <c r="AD27" i="3"/>
  <c r="AH27" i="3"/>
  <c r="AL27" i="3"/>
  <c r="AP27" i="3"/>
  <c r="F28" i="3"/>
  <c r="J28" i="3"/>
  <c r="N28" i="3"/>
  <c r="R28" i="3"/>
  <c r="V28" i="3"/>
  <c r="Z28" i="3"/>
  <c r="AD28" i="3"/>
  <c r="AH28" i="3"/>
  <c r="AL28" i="3"/>
  <c r="AP28" i="3"/>
  <c r="F29" i="3"/>
  <c r="J29" i="3"/>
  <c r="N29" i="3"/>
  <c r="R29" i="3"/>
  <c r="V29" i="3"/>
  <c r="Z29" i="3"/>
  <c r="AD29" i="3"/>
  <c r="AH29" i="3"/>
  <c r="AL29" i="3"/>
  <c r="AP29" i="3"/>
  <c r="F30" i="3"/>
  <c r="J30" i="3"/>
  <c r="N30" i="3"/>
  <c r="R30" i="3"/>
  <c r="V30" i="3"/>
  <c r="Z30" i="3"/>
  <c r="AD30" i="3"/>
  <c r="AH30" i="3"/>
  <c r="AL30" i="3"/>
  <c r="AP30" i="3"/>
  <c r="F31" i="3"/>
  <c r="J31" i="3"/>
  <c r="N31" i="3"/>
  <c r="R31" i="3"/>
  <c r="V31" i="3"/>
  <c r="Z31" i="3"/>
  <c r="AD31" i="3"/>
  <c r="AH31" i="3"/>
  <c r="AL31" i="3"/>
  <c r="AP31" i="3"/>
  <c r="F32" i="3"/>
  <c r="J32" i="3"/>
  <c r="N32" i="3"/>
  <c r="R32" i="3"/>
  <c r="V32" i="3"/>
  <c r="Z32" i="3"/>
  <c r="AD32" i="3"/>
  <c r="AH32" i="3"/>
  <c r="AL32" i="3"/>
  <c r="AP32" i="3"/>
  <c r="F33" i="3"/>
  <c r="J33" i="3"/>
  <c r="N33" i="3"/>
  <c r="R33" i="3"/>
  <c r="V33" i="3"/>
  <c r="Z33" i="3"/>
  <c r="AD33" i="3"/>
  <c r="AH33" i="3"/>
  <c r="AL33" i="3"/>
  <c r="AP33" i="3"/>
  <c r="F37" i="3"/>
  <c r="J37" i="3"/>
  <c r="N37" i="3"/>
  <c r="R37" i="3"/>
  <c r="V37" i="3"/>
  <c r="Z37" i="3"/>
  <c r="AD37" i="3"/>
  <c r="AH37" i="3"/>
  <c r="AL37" i="3"/>
  <c r="AP37" i="3"/>
  <c r="F38" i="3"/>
  <c r="J38" i="3"/>
  <c r="N38" i="3"/>
  <c r="R38" i="3"/>
  <c r="V38" i="3"/>
  <c r="Z38" i="3"/>
  <c r="AD38" i="3"/>
  <c r="AH38" i="3"/>
  <c r="AL38" i="3"/>
  <c r="AP38" i="3"/>
  <c r="F39" i="3"/>
  <c r="J39" i="3"/>
  <c r="N39" i="3"/>
  <c r="R39" i="3"/>
  <c r="V39" i="3"/>
  <c r="Z39" i="3"/>
  <c r="AD39" i="3"/>
  <c r="AH39" i="3"/>
  <c r="AL39" i="3"/>
  <c r="AP39" i="3"/>
  <c r="F40" i="3"/>
  <c r="J40" i="3"/>
  <c r="N40" i="3"/>
  <c r="R40" i="3"/>
  <c r="V40" i="3"/>
  <c r="Z40" i="3"/>
  <c r="AD40" i="3"/>
  <c r="AH40" i="3"/>
  <c r="AL40" i="3"/>
  <c r="AP40" i="3"/>
  <c r="F41" i="3"/>
  <c r="J41" i="3"/>
  <c r="N41" i="3"/>
  <c r="R41" i="3"/>
  <c r="V41" i="3"/>
  <c r="Z41" i="3"/>
  <c r="AD41" i="3"/>
  <c r="AH41" i="3"/>
  <c r="AL41" i="3"/>
  <c r="AP41" i="3"/>
  <c r="F42" i="3"/>
  <c r="J42" i="3"/>
  <c r="N42" i="3"/>
  <c r="R42" i="3"/>
  <c r="V42" i="3"/>
  <c r="Z42" i="3"/>
  <c r="AD42" i="3"/>
  <c r="AH42" i="3"/>
  <c r="AL42" i="3"/>
  <c r="AP42" i="3"/>
  <c r="F43" i="3"/>
  <c r="J43" i="3"/>
  <c r="N43" i="3"/>
  <c r="R43" i="3"/>
  <c r="V43" i="3"/>
  <c r="Z43" i="3"/>
  <c r="AD43" i="3"/>
  <c r="AH43" i="3"/>
  <c r="AL43" i="3"/>
  <c r="AP43" i="3"/>
  <c r="F44" i="3"/>
  <c r="J44" i="3"/>
  <c r="N44" i="3"/>
  <c r="R44" i="3"/>
  <c r="V44" i="3"/>
  <c r="Z44" i="3"/>
  <c r="AD44" i="3"/>
  <c r="AH44" i="3"/>
  <c r="AL44" i="3"/>
  <c r="AP44" i="3"/>
  <c r="F45" i="3"/>
  <c r="J45" i="3"/>
  <c r="N45" i="3"/>
  <c r="R45" i="3"/>
  <c r="V45" i="3"/>
  <c r="Z45" i="3"/>
  <c r="AD45" i="3"/>
  <c r="AH45" i="3"/>
  <c r="AL45" i="3"/>
  <c r="AP45" i="3"/>
  <c r="F46" i="3"/>
  <c r="J46" i="3"/>
  <c r="N46" i="3"/>
  <c r="R46" i="3"/>
  <c r="V46" i="3"/>
  <c r="Z46" i="3"/>
  <c r="AD46" i="3"/>
  <c r="AH46" i="3"/>
  <c r="AL46" i="3"/>
  <c r="AP46" i="3"/>
  <c r="F47" i="3"/>
  <c r="J47" i="3"/>
  <c r="N47" i="3"/>
  <c r="R47" i="3"/>
  <c r="V47" i="3"/>
  <c r="Z47" i="3"/>
  <c r="AD47" i="3"/>
  <c r="AH47" i="3"/>
  <c r="AL47" i="3"/>
  <c r="AP47" i="3"/>
  <c r="F48" i="3"/>
  <c r="J48" i="3"/>
  <c r="N48" i="3"/>
  <c r="R48" i="3"/>
  <c r="V48" i="3"/>
  <c r="Z48" i="3"/>
  <c r="AD48" i="3"/>
  <c r="AH48" i="3"/>
  <c r="AL48" i="3"/>
  <c r="AP48" i="3"/>
  <c r="F49" i="3"/>
  <c r="J49" i="3"/>
  <c r="N49" i="3"/>
  <c r="R49" i="3"/>
  <c r="V49" i="3"/>
  <c r="Z49" i="3"/>
  <c r="AD49" i="3"/>
  <c r="AH49" i="3"/>
  <c r="AL49" i="3"/>
  <c r="AP49" i="3"/>
  <c r="F50" i="3"/>
  <c r="J50" i="3"/>
  <c r="N50" i="3"/>
  <c r="R50" i="3"/>
  <c r="V50" i="3"/>
  <c r="Z50" i="3"/>
  <c r="AD50" i="3"/>
  <c r="AH50" i="3"/>
  <c r="AL50" i="3"/>
  <c r="AP50" i="3"/>
  <c r="F51" i="3"/>
  <c r="J51" i="3"/>
  <c r="N51" i="3"/>
  <c r="R51" i="3"/>
  <c r="V51" i="3"/>
  <c r="Z51" i="3"/>
  <c r="AD51" i="3"/>
  <c r="AH51" i="3"/>
  <c r="AL51" i="3"/>
  <c r="AP51" i="3"/>
  <c r="F52" i="3"/>
  <c r="J52" i="3"/>
  <c r="N52" i="3"/>
  <c r="R52" i="3"/>
  <c r="V52" i="3"/>
  <c r="Z52" i="3"/>
  <c r="AD52" i="3"/>
  <c r="AH52" i="3"/>
  <c r="AL52" i="3"/>
  <c r="AP52" i="3"/>
  <c r="F53" i="3"/>
  <c r="J53" i="3"/>
  <c r="N53" i="3"/>
  <c r="R53" i="3"/>
  <c r="V53" i="3"/>
  <c r="Z53" i="3"/>
  <c r="AD53" i="3"/>
  <c r="AH53" i="3"/>
  <c r="AL53" i="3"/>
  <c r="AP53" i="3"/>
  <c r="F54" i="3"/>
  <c r="J54" i="3"/>
  <c r="N54" i="3"/>
  <c r="R54" i="3"/>
  <c r="V54" i="3"/>
  <c r="Z54" i="3"/>
  <c r="AD54" i="3"/>
  <c r="AH54" i="3"/>
  <c r="AL54" i="3"/>
  <c r="AP54" i="3"/>
  <c r="B59" i="3"/>
  <c r="D59" i="3"/>
  <c r="F59" i="3"/>
  <c r="H59" i="3"/>
  <c r="J59" i="3"/>
  <c r="L59" i="3"/>
  <c r="N59" i="3"/>
  <c r="P59" i="3"/>
  <c r="B60" i="3"/>
  <c r="D60" i="3"/>
  <c r="F60" i="3"/>
  <c r="H60" i="3"/>
  <c r="J60" i="3"/>
  <c r="L60" i="3"/>
  <c r="N60" i="3"/>
  <c r="P60" i="3"/>
  <c r="B61" i="3"/>
  <c r="D61" i="3"/>
  <c r="F61" i="3"/>
  <c r="H61" i="3"/>
  <c r="J61" i="3"/>
  <c r="L61" i="3"/>
  <c r="N61" i="3"/>
  <c r="P61" i="3"/>
  <c r="B62" i="3"/>
  <c r="D62" i="3"/>
  <c r="F62" i="3"/>
  <c r="H62" i="3"/>
  <c r="J62" i="3"/>
  <c r="L62" i="3"/>
  <c r="N62" i="3"/>
  <c r="P62" i="3"/>
  <c r="B63" i="3"/>
  <c r="D63" i="3"/>
  <c r="F63" i="3"/>
  <c r="H63" i="3"/>
  <c r="J63" i="3"/>
  <c r="L63" i="3"/>
  <c r="N63" i="3"/>
  <c r="P63" i="3"/>
  <c r="B64" i="3"/>
  <c r="D64" i="3"/>
  <c r="F64" i="3"/>
  <c r="H64" i="3"/>
  <c r="J64" i="3"/>
  <c r="L64" i="3"/>
  <c r="N64" i="3"/>
  <c r="P64" i="3"/>
  <c r="B65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B71" i="3"/>
  <c r="B72" i="3"/>
  <c r="D72" i="3"/>
  <c r="F72" i="3"/>
  <c r="H72" i="3"/>
  <c r="J72" i="3"/>
  <c r="L72" i="3"/>
  <c r="N72" i="3"/>
  <c r="P72" i="3"/>
  <c r="B73" i="3"/>
  <c r="D73" i="3"/>
  <c r="F73" i="3"/>
  <c r="H73" i="3"/>
  <c r="J73" i="3"/>
  <c r="L73" i="3"/>
  <c r="N73" i="3"/>
  <c r="P73" i="3"/>
  <c r="B74" i="3"/>
  <c r="D74" i="3"/>
  <c r="F74" i="3"/>
  <c r="H74" i="3"/>
  <c r="J74" i="3"/>
  <c r="L74" i="3"/>
  <c r="N74" i="3"/>
  <c r="P74" i="3"/>
  <c r="B75" i="3"/>
  <c r="B76" i="3"/>
  <c r="G9" i="2"/>
  <c r="J9" i="2"/>
  <c r="G12" i="2"/>
  <c r="J12" i="2"/>
</calcChain>
</file>

<file path=xl/sharedStrings.xml><?xml version="1.0" encoding="utf-8"?>
<sst xmlns="http://schemas.openxmlformats.org/spreadsheetml/2006/main" count="2412" uniqueCount="296">
  <si>
    <t>OUR</t>
  </si>
  <si>
    <t>A</t>
  </si>
  <si>
    <t>B</t>
  </si>
  <si>
    <t>C</t>
  </si>
  <si>
    <t>H</t>
  </si>
  <si>
    <t>I</t>
  </si>
  <si>
    <t>J</t>
  </si>
  <si>
    <t>K</t>
  </si>
  <si>
    <t>L</t>
  </si>
  <si>
    <t>TB_1</t>
  </si>
  <si>
    <t>TB_2</t>
  </si>
  <si>
    <t>TB_3</t>
  </si>
  <si>
    <t>EC_1</t>
  </si>
  <si>
    <t>EC_2</t>
  </si>
  <si>
    <t>EC_3</t>
  </si>
  <si>
    <t>TB_5</t>
  </si>
  <si>
    <t>TB_6</t>
  </si>
  <si>
    <t>EC_5</t>
  </si>
  <si>
    <t>EC_6</t>
  </si>
  <si>
    <t>TB_7</t>
  </si>
  <si>
    <t>TB_8</t>
  </si>
  <si>
    <t>TB_9</t>
  </si>
  <si>
    <t>EC_7</t>
  </si>
  <si>
    <t>EC_8</t>
  </si>
  <si>
    <t>EC_9</t>
  </si>
  <si>
    <t>TB_10</t>
  </si>
  <si>
    <t>TB_11</t>
  </si>
  <si>
    <t>TB_12</t>
  </si>
  <si>
    <t>EC_10</t>
  </si>
  <si>
    <t>EC_11</t>
  </si>
  <si>
    <t>EC_12</t>
  </si>
  <si>
    <t>TB_13</t>
  </si>
  <si>
    <t>TB_14</t>
  </si>
  <si>
    <t>TB_15</t>
  </si>
  <si>
    <t>EC_13</t>
  </si>
  <si>
    <t>EC_14</t>
  </si>
  <si>
    <t>EC_15</t>
  </si>
  <si>
    <t>TB_16</t>
  </si>
  <si>
    <t>TB_18</t>
  </si>
  <si>
    <t>EC_16</t>
  </si>
  <si>
    <t>EC_18</t>
  </si>
  <si>
    <t>TB_19</t>
  </si>
  <si>
    <t>TB_20</t>
  </si>
  <si>
    <t>EC_19</t>
  </si>
  <si>
    <t>EC_20</t>
  </si>
  <si>
    <t>TB_22</t>
  </si>
  <si>
    <t>TB_24</t>
  </si>
  <si>
    <t>EC_22</t>
  </si>
  <si>
    <t>EC_24</t>
  </si>
  <si>
    <t>Ala</t>
  </si>
  <si>
    <t>Gly</t>
  </si>
  <si>
    <t>Val</t>
  </si>
  <si>
    <t>Leu</t>
  </si>
  <si>
    <t>Ile</t>
  </si>
  <si>
    <t>Pro</t>
  </si>
  <si>
    <t>Ser</t>
  </si>
  <si>
    <t>Thr</t>
  </si>
  <si>
    <t>Meth</t>
  </si>
  <si>
    <t>Phe</t>
  </si>
  <si>
    <t>Asp</t>
  </si>
  <si>
    <t>Cys</t>
  </si>
  <si>
    <t>Glu</t>
  </si>
  <si>
    <t>Lys</t>
  </si>
  <si>
    <t>Asn</t>
  </si>
  <si>
    <t>Gln</t>
  </si>
  <si>
    <t>Tyr</t>
  </si>
  <si>
    <t>His</t>
  </si>
  <si>
    <t>Trp</t>
  </si>
  <si>
    <t>STD</t>
  </si>
  <si>
    <t>std</t>
  </si>
  <si>
    <t>TB_4</t>
  </si>
  <si>
    <t>EC_4</t>
  </si>
  <si>
    <t>18b</t>
  </si>
  <si>
    <t>CDW</t>
  </si>
  <si>
    <t>0.5/(WEIGHTSAMPLE*CDW)</t>
  </si>
  <si>
    <t>FACTOR</t>
  </si>
  <si>
    <t>sample</t>
  </si>
  <si>
    <t>tube after</t>
  </si>
  <si>
    <t>tube+metahnol+sample</t>
  </si>
  <si>
    <t>tube+methanol</t>
  </si>
  <si>
    <t>tube empty</t>
  </si>
  <si>
    <t>EC18</t>
  </si>
  <si>
    <t>EC17</t>
  </si>
  <si>
    <t>EC16</t>
  </si>
  <si>
    <t>EC15</t>
  </si>
  <si>
    <t>EC14</t>
  </si>
  <si>
    <t>EC13</t>
  </si>
  <si>
    <t>EC12</t>
  </si>
  <si>
    <t>EC11</t>
  </si>
  <si>
    <t>EC10</t>
  </si>
  <si>
    <t>EC9</t>
  </si>
  <si>
    <t>EC8</t>
  </si>
  <si>
    <t>EC7</t>
  </si>
  <si>
    <t>EC6</t>
  </si>
  <si>
    <t>EC5</t>
  </si>
  <si>
    <t>EC4</t>
  </si>
  <si>
    <t>EC3</t>
  </si>
  <si>
    <t>EC2</t>
  </si>
  <si>
    <t>EC1</t>
  </si>
  <si>
    <t>UDP-Glc (µmol/gCDW)</t>
  </si>
  <si>
    <t>G3P (µmol/gCDW)</t>
  </si>
  <si>
    <t>T6P (µmol/gCDW)</t>
  </si>
  <si>
    <t>6PG (µmol/gCDW)</t>
  </si>
  <si>
    <t>G1P (µmol/gCDW)</t>
  </si>
  <si>
    <t>Succinate (µmol/gCDW)</t>
  </si>
  <si>
    <t>PEP (µmol/gCDW)</t>
  </si>
  <si>
    <t>FBP (µmol/gCDW)</t>
  </si>
  <si>
    <t>TUD36 µmol/g</t>
  </si>
  <si>
    <t>Nucl C13 mix MarianaLeonorOct-2034</t>
  </si>
  <si>
    <t>ds-Mariana-EC-MIC001-1-18</t>
  </si>
  <si>
    <t>Nucl C13 mix MarianaLeonorOct-2033</t>
  </si>
  <si>
    <t>ds-Mariana-EC-MIC001-1-17</t>
  </si>
  <si>
    <t>Nucl C13 mix MarianaLeonorOct-2032</t>
  </si>
  <si>
    <t>ds-Mariana-EC-MIC001-1-16</t>
  </si>
  <si>
    <t>Nucl C13 mix MarianaLeonorOct-2031</t>
  </si>
  <si>
    <t>ds-Mariana-EC-MIC001-1-15</t>
  </si>
  <si>
    <t>Nucl C13 mix MarianaLeonorOct-2030</t>
  </si>
  <si>
    <t>ds-Mariana-EC-MIC001-1-14</t>
  </si>
  <si>
    <t>Nucl C13 mix MarianaLeonorOct-2029</t>
  </si>
  <si>
    <t>ds-Mariana-EC-MIC001-1-13</t>
  </si>
  <si>
    <t>Nucl C13 mix MarianaLeonorOct-2028</t>
  </si>
  <si>
    <t>ds-Mariana-EC-MIC001-1-12</t>
  </si>
  <si>
    <t>Nucl C13 mix MarianaLeonorOct-2027</t>
  </si>
  <si>
    <t>ds-Mariana-EC-MIC001-1-11</t>
  </si>
  <si>
    <t>Nucl C13 mix MarianaLeonorOct-2026</t>
  </si>
  <si>
    <t>ds-Mariana-EC-MIC001-1-10</t>
  </si>
  <si>
    <t>Nucl C13 mix MarianaLeonorOct-2025</t>
  </si>
  <si>
    <t>ds-Mariana-EC-MIC001-1-9</t>
  </si>
  <si>
    <t>Nucl C13 mix MarianaLeonorOct-2024</t>
  </si>
  <si>
    <t>ds-Mariana-EC-MIC001-1-8</t>
  </si>
  <si>
    <t>Nucl C13 mix MarianaLeonorOct-2023</t>
  </si>
  <si>
    <t>ds-Mariana-EC-MIC001-1-7</t>
  </si>
  <si>
    <t>Nucl C13 mix MarianaLeonorOct-2022</t>
  </si>
  <si>
    <t>ds-Mariana-EC-MIC001-1-6</t>
  </si>
  <si>
    <t>Nucl C13 mix MarianaLeonorOct-2021</t>
  </si>
  <si>
    <t>ds-Mariana-EC-MIC001-1-5</t>
  </si>
  <si>
    <t>Nucl C13 mix MarianaLeonorOct-2020</t>
  </si>
  <si>
    <t>ds-Mariana-EC-MIC001-1-4</t>
  </si>
  <si>
    <t>Nucl C13 mix MarianaLeonorOct-2019</t>
  </si>
  <si>
    <t>ds-Mariana-EC-MIC001-1-3</t>
  </si>
  <si>
    <t>Nucl C13 mix MarianaLeonorOct-2018</t>
  </si>
  <si>
    <t>ds-Mariana-EC-MIC001-1-2</t>
  </si>
  <si>
    <t>Nucl C13 mix MarianaLeonorOct-2017</t>
  </si>
  <si>
    <t>ds-Mariana-EC-MIC001-1-1</t>
  </si>
  <si>
    <t>avg</t>
  </si>
  <si>
    <t>description</t>
  </si>
  <si>
    <t>Sample</t>
  </si>
  <si>
    <t>Mannitol-1P (µmol/L)</t>
  </si>
  <si>
    <t>UDP-Glc (µmol/L)</t>
  </si>
  <si>
    <t>S7P (µmol/L)</t>
  </si>
  <si>
    <t>F2,6BP (µmol/L)</t>
  </si>
  <si>
    <t>G3P (µmol/L)</t>
  </si>
  <si>
    <t>T6P (µmol/L)</t>
  </si>
  <si>
    <t>M6P (µmol/L)</t>
  </si>
  <si>
    <t>6PG (µmol/L)</t>
  </si>
  <si>
    <t>G1P (µmol/L)</t>
  </si>
  <si>
    <t>Malate (µmol/L)</t>
  </si>
  <si>
    <t xml:space="preserve">Sample </t>
  </si>
  <si>
    <t>Pyruvate (µmol/L)</t>
  </si>
  <si>
    <t>Fumarate (µmol/L)</t>
  </si>
  <si>
    <t>Succinate (µmol/L)</t>
  </si>
  <si>
    <t>α-KG (µmol/L)</t>
  </si>
  <si>
    <t>Citric acid (µmol/L)</t>
  </si>
  <si>
    <t>PEP (µmol/L)</t>
  </si>
  <si>
    <t>2PG/3PG (µmol/L)</t>
  </si>
  <si>
    <t>FBP (µmol/L)</t>
  </si>
  <si>
    <t>F6P (µmol/L)</t>
  </si>
  <si>
    <t>G6P (µmol/L)</t>
  </si>
  <si>
    <t>Red character means a large error between the duplo injections</t>
  </si>
  <si>
    <t>Concentrations considerably higher than maximum standards</t>
  </si>
  <si>
    <t>Concentrations lower than first cal point standards</t>
  </si>
  <si>
    <t>Fumarate too low</t>
  </si>
  <si>
    <t>G6P,F6P,M6P not identifiable</t>
  </si>
  <si>
    <t>Yellow : FbP =&lt; 0,4 PEP =&lt; 0,13 G1P =&lt; 0,3 6PG =&lt; 0,08 M6P =&lt; 0,12 T6P =&lt; 0,2 G3P =&lt; 0,08 UDP-Glc =&lt; 0,3 Mtl-P =&lt; 0,2</t>
  </si>
  <si>
    <t>remarks:</t>
  </si>
  <si>
    <t>file:</t>
  </si>
  <si>
    <t>Cor results 170718 glycolytic LCMSMS Mariana series EC MIC001 Qnt-Gly-18-jul 2018-140718 in uM</t>
  </si>
  <si>
    <t>ds-Mariana-TB-MIC001-1-18</t>
  </si>
  <si>
    <t>ds-Mariana-TB-MIC001-1-17</t>
  </si>
  <si>
    <t>ds-Mariana-TB-MIC001-1-16</t>
  </si>
  <si>
    <t>ds-Mariana-TB-MIC001-1-15</t>
  </si>
  <si>
    <t>ds-Mariana-TB-MIC001-1-14</t>
  </si>
  <si>
    <t>ds-Mariana-TB-MIC001-1-13</t>
  </si>
  <si>
    <t>ds-Mariana-TB-MIC001-1-12</t>
  </si>
  <si>
    <t>ds-Mariana-TB-MIC001-1-11</t>
  </si>
  <si>
    <t>ds-Mariana-TB-MIC001-1-10</t>
  </si>
  <si>
    <t>ds-Mariana-TB-MIC001-1-9</t>
  </si>
  <si>
    <t>ds-Mariana-TB-MIC001-1-8</t>
  </si>
  <si>
    <t>ds-Mariana-TB-MIC001-1-7</t>
  </si>
  <si>
    <t>ds-Mariana-TB-MIC001-1-6</t>
  </si>
  <si>
    <t>ds-Mariana-TB-MIC001-1-5</t>
  </si>
  <si>
    <t>ds-Mariana-TB-MIC001-1-4</t>
  </si>
  <si>
    <t>ds-Mariana-TB-MIC001-1-3</t>
  </si>
  <si>
    <t>ds-Mariana-TB-MIC001-1-2</t>
  </si>
  <si>
    <t>ds-Mariana-TB-MIC001-1-1</t>
  </si>
  <si>
    <t>pyruvate is rough estimate</t>
  </si>
  <si>
    <t>G1P,M6P not identifiable</t>
  </si>
  <si>
    <t>Cor results 170718 glycolytic LCMSMS Mariana series TB MIC001 Qnt-Gly-18-jul 2018-130718 in uM</t>
  </si>
  <si>
    <t>ds-Mariana-EC-MIC001-1-24</t>
  </si>
  <si>
    <t>ds-Mariana-EC-MIC001-1-23</t>
  </si>
  <si>
    <t>ds-Mariana-EC-MIC001-1-22</t>
  </si>
  <si>
    <t>ds-Mariana-EC-MIC001-1-21</t>
  </si>
  <si>
    <t>ds-Mariana-EC-MIC001-1-20</t>
  </si>
  <si>
    <t>ds-Mariana-EC-MIC001-1-19</t>
  </si>
  <si>
    <t>ds-Mariana-TB-MIC001-1-24</t>
  </si>
  <si>
    <t>ds-Mariana-TB-MIC001-1-23</t>
  </si>
  <si>
    <t>ds-Mariana-TB-MIC001-1-22</t>
  </si>
  <si>
    <t>ds-Mariana-TB-MIC001-1-20</t>
  </si>
  <si>
    <t>ds-Mariana-TB-MIC001-1-19</t>
  </si>
  <si>
    <t>ds-Mariana-TB-MIC001-1-b18</t>
  </si>
  <si>
    <t>6PG is at noise level.</t>
  </si>
  <si>
    <t>Cor results 180718 glycolytic LCMSMS Mariana series TBEC MIC001 Qnt-Gly-12-jul 2018-160718 in uM</t>
  </si>
  <si>
    <t>Tre</t>
  </si>
  <si>
    <t>S7P</t>
  </si>
  <si>
    <t>G6P</t>
  </si>
  <si>
    <t>F6P</t>
  </si>
  <si>
    <t>Xyl5P</t>
  </si>
  <si>
    <t>Ribu5P</t>
  </si>
  <si>
    <t>Rib5P</t>
  </si>
  <si>
    <t>E4P</t>
  </si>
  <si>
    <t>3PG</t>
  </si>
  <si>
    <t>DHAP</t>
  </si>
  <si>
    <t>2PG</t>
  </si>
  <si>
    <t>iCit</t>
  </si>
  <si>
    <t>Cit</t>
  </si>
  <si>
    <t>Glc</t>
  </si>
  <si>
    <t>GAP</t>
  </si>
  <si>
    <t>Mal</t>
  </si>
  <si>
    <t>Fum</t>
  </si>
  <si>
    <t>aKG</t>
  </si>
  <si>
    <t>Mannitol-1P</t>
  </si>
  <si>
    <t>UDP-Glc</t>
  </si>
  <si>
    <t>G3P</t>
  </si>
  <si>
    <t>T6P</t>
  </si>
  <si>
    <t>6PG</t>
  </si>
  <si>
    <t>Pyruvate</t>
  </si>
  <si>
    <t>Succinate</t>
  </si>
  <si>
    <t xml:space="preserve">PEP </t>
  </si>
  <si>
    <t xml:space="preserve">FBP </t>
  </si>
  <si>
    <t>excess concentration</t>
  </si>
  <si>
    <t>&gt;&gt;&gt;</t>
  </si>
  <si>
    <t>compromised</t>
  </si>
  <si>
    <t>x</t>
  </si>
  <si>
    <r>
      <rPr>
        <sz val="11"/>
        <color indexed="8"/>
        <rFont val="Calibri"/>
        <family val="2"/>
      </rPr>
      <t>µ</t>
    </r>
    <r>
      <rPr>
        <sz val="12"/>
        <color theme="1"/>
        <rFont val="Calibri"/>
        <family val="2"/>
        <scheme val="minor"/>
      </rPr>
      <t>M</t>
    </r>
  </si>
  <si>
    <t>Data File</t>
  </si>
  <si>
    <t>umol/gL</t>
  </si>
  <si>
    <t>FAD</t>
  </si>
  <si>
    <t>Ac-coA</t>
  </si>
  <si>
    <t>CoA</t>
  </si>
  <si>
    <t>NADPH</t>
  </si>
  <si>
    <t>NAD</t>
  </si>
  <si>
    <t>GTP</t>
  </si>
  <si>
    <t>GDP</t>
  </si>
  <si>
    <t>UTP</t>
  </si>
  <si>
    <t>UDP</t>
  </si>
  <si>
    <t>c_AMP</t>
  </si>
  <si>
    <t>ATP</t>
  </si>
  <si>
    <t>ADP</t>
  </si>
  <si>
    <t>EC</t>
  </si>
  <si>
    <t>TB</t>
  </si>
  <si>
    <t>AcCoA</t>
  </si>
  <si>
    <t>M1P</t>
  </si>
  <si>
    <t>Pyr</t>
  </si>
  <si>
    <t>Succ</t>
  </si>
  <si>
    <t>Oaa</t>
  </si>
  <si>
    <t>a-KG</t>
  </si>
  <si>
    <t>IC</t>
  </si>
  <si>
    <t>±</t>
  </si>
  <si>
    <r>
      <t xml:space="preserve"> 𝝻 (h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</si>
  <si>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t>Aerobic</t>
  </si>
  <si>
    <t>Microaerobic</t>
  </si>
  <si>
    <t xml:space="preserve">OUR </t>
  </si>
  <si>
    <t>TB_21</t>
  </si>
  <si>
    <t>EC_23</t>
  </si>
  <si>
    <t>TB_23</t>
  </si>
  <si>
    <t>AcCoA/CoA</t>
  </si>
  <si>
    <t>µmol/gCDW</t>
  </si>
  <si>
    <t>OTR</t>
  </si>
  <si>
    <t>dilution rate</t>
  </si>
  <si>
    <t>NADH/NAD</t>
  </si>
  <si>
    <t>NADPH/NADP</t>
  </si>
  <si>
    <t>qO2/qS</t>
  </si>
  <si>
    <t>nd</t>
  </si>
  <si>
    <r>
      <t xml:space="preserve"> 𝝻 (h</t>
    </r>
    <r>
      <rPr>
        <b/>
        <vertAlign val="superscript"/>
        <sz val="11"/>
        <color rgb="FF000000"/>
        <rFont val="Times New Roman"/>
      </rPr>
      <t>-1</t>
    </r>
    <r>
      <rPr>
        <b/>
        <sz val="11"/>
        <color rgb="FF000000"/>
        <rFont val="Times New Roman"/>
      </rPr>
      <t>)</t>
    </r>
  </si>
  <si>
    <t>K12GAPNΔzwf+pPHB</t>
  </si>
  <si>
    <t>qPHB/qX</t>
  </si>
  <si>
    <t>g/g</t>
  </si>
  <si>
    <t>PHB (%)</t>
  </si>
  <si>
    <t>qPHB/qS</t>
  </si>
  <si>
    <t>K12+pPHB</t>
  </si>
  <si>
    <t>O2/S</t>
  </si>
  <si>
    <r>
      <t>O</t>
    </r>
    <r>
      <rPr>
        <vertAlign val="subscript"/>
        <sz val="12"/>
        <color theme="1"/>
        <rFont val="Times"/>
      </rPr>
      <t>2</t>
    </r>
    <r>
      <rPr>
        <sz val="12"/>
        <color theme="1"/>
        <rFont val="Times"/>
      </rPr>
      <t xml:space="preserve">/S </t>
    </r>
  </si>
  <si>
    <t>RAW DATA</t>
  </si>
  <si>
    <t>Sample Data</t>
  </si>
  <si>
    <t>Corrected_BIOMASS</t>
  </si>
  <si>
    <t>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</si>
</sst>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3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FF0000"/>
      <name val="Arial"/>
    </font>
    <font>
      <sz val="10"/>
      <color theme="1"/>
      <name val="Calibri"/>
      <family val="2"/>
      <scheme val="minor"/>
    </font>
    <font>
      <sz val="12"/>
      <color rgb="FF000000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sz val="11"/>
      <color rgb="FF000000"/>
      <name val="Times New Roman"/>
    </font>
    <font>
      <b/>
      <vertAlign val="superscript"/>
      <sz val="11"/>
      <color rgb="FF000000"/>
      <name val="Times New Roman"/>
    </font>
    <font>
      <sz val="11"/>
      <color rgb="FF000000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b/>
      <sz val="10"/>
      <name val="Times New Roman"/>
    </font>
    <font>
      <sz val="10"/>
      <name val="Times New Roman"/>
    </font>
    <font>
      <sz val="12"/>
      <name val="Times New Roman"/>
    </font>
    <font>
      <sz val="12"/>
      <color theme="1"/>
      <name val="Times"/>
    </font>
    <font>
      <u/>
      <sz val="12"/>
      <color rgb="FF008080"/>
      <name val="Times"/>
    </font>
    <font>
      <vertAlign val="subscript"/>
      <sz val="12"/>
      <color theme="1"/>
      <name val="Times"/>
    </font>
    <font>
      <b/>
      <sz val="16"/>
      <name val="Arial"/>
    </font>
  </fonts>
  <fills count="1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0">
    <xf numFmtId="0" fontId="0" fillId="0" borderId="0"/>
    <xf numFmtId="0" fontId="2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45">
    <xf numFmtId="0" fontId="0" fillId="0" borderId="0" xfId="0"/>
    <xf numFmtId="0" fontId="2" fillId="0" borderId="0" xfId="1"/>
    <xf numFmtId="0" fontId="3" fillId="0" borderId="0" xfId="1" applyFont="1"/>
    <xf numFmtId="0" fontId="4" fillId="2" borderId="0" xfId="1" applyFont="1" applyFill="1"/>
    <xf numFmtId="0" fontId="2" fillId="0" borderId="0" xfId="1" applyBorder="1"/>
    <xf numFmtId="0" fontId="3" fillId="3" borderId="0" xfId="1" applyFont="1" applyFill="1"/>
    <xf numFmtId="0" fontId="4" fillId="3" borderId="0" xfId="1" applyFont="1" applyFill="1"/>
    <xf numFmtId="0" fontId="2" fillId="0" borderId="0" xfId="1" applyFill="1" applyBorder="1"/>
    <xf numFmtId="0" fontId="4" fillId="3" borderId="1" xfId="1" applyFont="1" applyFill="1" applyBorder="1"/>
    <xf numFmtId="0" fontId="4" fillId="2" borderId="0" xfId="1" applyFont="1" applyFill="1" applyBorder="1"/>
    <xf numFmtId="0" fontId="2" fillId="0" borderId="2" xfId="1" applyBorder="1"/>
    <xf numFmtId="0" fontId="3" fillId="3" borderId="2" xfId="1" applyFont="1" applyFill="1" applyBorder="1"/>
    <xf numFmtId="0" fontId="3" fillId="3" borderId="0" xfId="1" applyFont="1" applyFill="1" applyBorder="1"/>
    <xf numFmtId="0" fontId="4" fillId="3" borderId="0" xfId="1" applyFont="1" applyFill="1" applyBorder="1"/>
    <xf numFmtId="0" fontId="2" fillId="0" borderId="1" xfId="1" applyBorder="1"/>
    <xf numFmtId="0" fontId="3" fillId="3" borderId="1" xfId="1" applyFont="1" applyFill="1" applyBorder="1"/>
    <xf numFmtId="0" fontId="4" fillId="2" borderId="2" xfId="1" applyFont="1" applyFill="1" applyBorder="1"/>
    <xf numFmtId="0" fontId="2" fillId="0" borderId="0" xfId="1" applyFont="1" applyBorder="1"/>
    <xf numFmtId="0" fontId="2" fillId="0" borderId="2" xfId="1" applyFont="1" applyBorder="1"/>
    <xf numFmtId="0" fontId="4" fillId="2" borderId="1" xfId="1" applyFont="1" applyFill="1" applyBorder="1"/>
    <xf numFmtId="0" fontId="2" fillId="0" borderId="1" xfId="1" applyFont="1" applyBorder="1"/>
    <xf numFmtId="0" fontId="4" fillId="3" borderId="2" xfId="1" applyFont="1" applyFill="1" applyBorder="1"/>
    <xf numFmtId="0" fontId="3" fillId="4" borderId="0" xfId="1" applyFont="1" applyFill="1"/>
    <xf numFmtId="0" fontId="3" fillId="4" borderId="2" xfId="1" applyFont="1" applyFill="1" applyBorder="1"/>
    <xf numFmtId="0" fontId="3" fillId="4" borderId="0" xfId="1" applyFont="1" applyFill="1" applyBorder="1"/>
    <xf numFmtId="0" fontId="3" fillId="4" borderId="1" xfId="1" applyFont="1" applyFill="1" applyBorder="1"/>
    <xf numFmtId="0" fontId="4" fillId="4" borderId="0" xfId="1" applyFont="1" applyFill="1"/>
    <xf numFmtId="0" fontId="4" fillId="0" borderId="0" xfId="1" applyFont="1"/>
    <xf numFmtId="0" fontId="3" fillId="0" borderId="0" xfId="1" applyFont="1" applyFill="1" applyBorder="1"/>
    <xf numFmtId="0" fontId="3" fillId="0" borderId="2" xfId="1" applyFont="1" applyBorder="1"/>
    <xf numFmtId="0" fontId="4" fillId="0" borderId="0" xfId="1" applyFont="1" applyFill="1" applyBorder="1" applyAlignment="1">
      <alignment horizontal="center"/>
    </xf>
    <xf numFmtId="0" fontId="4" fillId="5" borderId="0" xfId="1" applyFont="1" applyFill="1" applyBorder="1" applyAlignment="1">
      <alignment horizontal="center"/>
    </xf>
    <xf numFmtId="0" fontId="2" fillId="6" borderId="0" xfId="1" applyFill="1"/>
    <xf numFmtId="0" fontId="1" fillId="6" borderId="0" xfId="1" applyFont="1" applyFill="1"/>
    <xf numFmtId="2" fontId="2" fillId="0" borderId="0" xfId="1" applyNumberFormat="1" applyFont="1" applyFill="1" applyAlignment="1">
      <alignment horizontal="center"/>
    </xf>
    <xf numFmtId="0" fontId="2" fillId="0" borderId="0" xfId="1" applyFill="1"/>
    <xf numFmtId="2" fontId="2" fillId="0" borderId="0" xfId="1" applyNumberFormat="1" applyFill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 applyAlignment="1"/>
    <xf numFmtId="0" fontId="7" fillId="7" borderId="0" xfId="1" applyFont="1" applyFill="1" applyAlignment="1">
      <alignment horizontal="center"/>
    </xf>
    <xf numFmtId="0" fontId="2" fillId="8" borderId="0" xfId="1" applyFill="1"/>
    <xf numFmtId="0" fontId="2" fillId="0" borderId="0" xfId="1" applyFont="1" applyFill="1"/>
    <xf numFmtId="2" fontId="2" fillId="5" borderId="0" xfId="1" applyNumberFormat="1" applyFont="1" applyFill="1" applyAlignment="1">
      <alignment horizontal="center"/>
    </xf>
    <xf numFmtId="0" fontId="2" fillId="5" borderId="0" xfId="1" applyFill="1"/>
    <xf numFmtId="0" fontId="2" fillId="0" borderId="0" xfId="1" applyFont="1"/>
    <xf numFmtId="2" fontId="2" fillId="6" borderId="0" xfId="1" applyNumberFormat="1" applyFont="1" applyFill="1" applyAlignment="1">
      <alignment horizontal="center"/>
    </xf>
    <xf numFmtId="2" fontId="2" fillId="0" borderId="0" xfId="1" applyNumberFormat="1" applyBorder="1"/>
    <xf numFmtId="0" fontId="4" fillId="0" borderId="0" xfId="1" applyFont="1" applyBorder="1"/>
    <xf numFmtId="2" fontId="2" fillId="0" borderId="2" xfId="1" applyNumberFormat="1" applyBorder="1"/>
    <xf numFmtId="0" fontId="4" fillId="0" borderId="2" xfId="1" applyFont="1" applyBorder="1"/>
    <xf numFmtId="164" fontId="2" fillId="0" borderId="2" xfId="1" applyNumberFormat="1" applyBorder="1"/>
    <xf numFmtId="165" fontId="2" fillId="0" borderId="2" xfId="1" applyNumberFormat="1" applyBorder="1"/>
    <xf numFmtId="164" fontId="2" fillId="0" borderId="0" xfId="1" applyNumberFormat="1" applyBorder="1"/>
    <xf numFmtId="165" fontId="2" fillId="0" borderId="0" xfId="1" applyNumberFormat="1" applyBorder="1"/>
    <xf numFmtId="0" fontId="4" fillId="9" borderId="0" xfId="1" applyFont="1" applyFill="1" applyBorder="1"/>
    <xf numFmtId="2" fontId="2" fillId="0" borderId="0" xfId="1" applyNumberFormat="1"/>
    <xf numFmtId="0" fontId="4" fillId="9" borderId="2" xfId="1" applyFont="1" applyFill="1" applyBorder="1"/>
    <xf numFmtId="0" fontId="4" fillId="9" borderId="1" xfId="1" applyFont="1" applyFill="1" applyBorder="1"/>
    <xf numFmtId="164" fontId="2" fillId="0" borderId="0" xfId="1" applyNumberFormat="1"/>
    <xf numFmtId="0" fontId="2" fillId="0" borderId="0" xfId="1" applyNumberFormat="1"/>
    <xf numFmtId="0" fontId="4" fillId="0" borderId="0" xfId="1" applyNumberFormat="1" applyFont="1"/>
    <xf numFmtId="0" fontId="2" fillId="0" borderId="0" xfId="1" applyNumberFormat="1" applyFont="1"/>
    <xf numFmtId="0" fontId="4" fillId="0" borderId="0" xfId="1" applyNumberFormat="1" applyFont="1" applyBorder="1"/>
    <xf numFmtId="0" fontId="2" fillId="0" borderId="0" xfId="1" applyNumberFormat="1" applyBorder="1"/>
    <xf numFmtId="165" fontId="2" fillId="0" borderId="0" xfId="1" applyNumberFormat="1"/>
    <xf numFmtId="49" fontId="4" fillId="0" borderId="0" xfId="1" applyNumberFormat="1" applyFont="1"/>
    <xf numFmtId="49" fontId="4" fillId="0" borderId="0" xfId="1" applyNumberFormat="1" applyFont="1" applyBorder="1" applyAlignment="1">
      <alignment horizontal="center"/>
    </xf>
    <xf numFmtId="2" fontId="2" fillId="3" borderId="0" xfId="1" applyNumberFormat="1" applyFill="1"/>
    <xf numFmtId="49" fontId="2" fillId="0" borderId="0" xfId="1" applyNumberFormat="1"/>
    <xf numFmtId="0" fontId="4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5" borderId="0" xfId="1" applyFont="1" applyFill="1"/>
    <xf numFmtId="49" fontId="4" fillId="0" borderId="1" xfId="1" applyNumberFormat="1" applyFont="1" applyBorder="1"/>
    <xf numFmtId="164" fontId="2" fillId="0" borderId="1" xfId="1" applyNumberFormat="1" applyBorder="1"/>
    <xf numFmtId="49" fontId="4" fillId="0" borderId="0" xfId="1" applyNumberFormat="1" applyFont="1" applyBorder="1"/>
    <xf numFmtId="49" fontId="4" fillId="0" borderId="2" xfId="1" applyNumberFormat="1" applyFont="1" applyBorder="1"/>
    <xf numFmtId="0" fontId="4" fillId="0" borderId="1" xfId="1" applyFont="1" applyBorder="1"/>
    <xf numFmtId="2" fontId="2" fillId="3" borderId="1" xfId="1" applyNumberFormat="1" applyFill="1" applyBorder="1"/>
    <xf numFmtId="0" fontId="0" fillId="0" borderId="0" xfId="0" applyFont="1"/>
    <xf numFmtId="0" fontId="4" fillId="10" borderId="0" xfId="1" applyFont="1" applyFill="1"/>
    <xf numFmtId="0" fontId="2" fillId="10" borderId="0" xfId="1" applyFill="1"/>
    <xf numFmtId="0" fontId="4" fillId="11" borderId="0" xfId="1" applyFont="1" applyFill="1"/>
    <xf numFmtId="0" fontId="2" fillId="11" borderId="0" xfId="1" applyFill="1"/>
    <xf numFmtId="0" fontId="4" fillId="12" borderId="0" xfId="1" applyFont="1" applyFill="1"/>
    <xf numFmtId="0" fontId="2" fillId="12" borderId="0" xfId="1" applyFill="1"/>
    <xf numFmtId="0" fontId="4" fillId="14" borderId="0" xfId="1" applyFont="1" applyFill="1"/>
    <xf numFmtId="0" fontId="2" fillId="14" borderId="0" xfId="1" applyFill="1"/>
    <xf numFmtId="0" fontId="3" fillId="13" borderId="9" xfId="0" applyFont="1" applyFill="1" applyBorder="1"/>
    <xf numFmtId="0" fontId="12" fillId="13" borderId="15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0" fontId="4" fillId="15" borderId="9" xfId="1" applyFont="1" applyFill="1" applyBorder="1"/>
    <xf numFmtId="49" fontId="4" fillId="15" borderId="9" xfId="1" applyNumberFormat="1" applyFont="1" applyFill="1" applyBorder="1"/>
    <xf numFmtId="49" fontId="4" fillId="15" borderId="16" xfId="1" applyNumberFormat="1" applyFont="1" applyFill="1" applyBorder="1"/>
    <xf numFmtId="49" fontId="4" fillId="15" borderId="17" xfId="1" applyNumberFormat="1" applyFont="1" applyFill="1" applyBorder="1"/>
    <xf numFmtId="0" fontId="4" fillId="15" borderId="17" xfId="1" applyFont="1" applyFill="1" applyBorder="1"/>
    <xf numFmtId="166" fontId="11" fillId="15" borderId="1" xfId="0" applyNumberFormat="1" applyFont="1" applyFill="1" applyBorder="1" applyAlignment="1">
      <alignment horizontal="center" vertical="center"/>
    </xf>
    <xf numFmtId="166" fontId="11" fillId="15" borderId="4" xfId="0" applyNumberFormat="1" applyFont="1" applyFill="1" applyBorder="1" applyAlignment="1">
      <alignment horizontal="center" vertical="center"/>
    </xf>
    <xf numFmtId="2" fontId="2" fillId="0" borderId="1" xfId="1" applyNumberFormat="1" applyBorder="1" applyAlignment="1">
      <alignment horizontal="center"/>
    </xf>
    <xf numFmtId="2" fontId="2" fillId="0" borderId="0" xfId="1" applyNumberFormat="1" applyBorder="1" applyAlignment="1">
      <alignment horizontal="center"/>
    </xf>
    <xf numFmtId="2" fontId="2" fillId="0" borderId="2" xfId="1" applyNumberFormat="1" applyBorder="1" applyAlignment="1">
      <alignment horizontal="center"/>
    </xf>
    <xf numFmtId="2" fontId="2" fillId="0" borderId="1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0" fontId="4" fillId="3" borderId="0" xfId="1" applyFont="1" applyFill="1" applyBorder="1" applyAlignment="1">
      <alignment horizontal="center"/>
    </xf>
    <xf numFmtId="49" fontId="4" fillId="6" borderId="0" xfId="1" applyNumberFormat="1" applyFont="1" applyFill="1" applyBorder="1" applyAlignment="1">
      <alignment horizontal="center"/>
    </xf>
    <xf numFmtId="0" fontId="4" fillId="6" borderId="0" xfId="1" applyFont="1" applyFill="1" applyBorder="1" applyAlignment="1">
      <alignment horizontal="center"/>
    </xf>
    <xf numFmtId="0" fontId="4" fillId="17" borderId="0" xfId="1" applyFont="1" applyFill="1"/>
    <xf numFmtId="0" fontId="2" fillId="17" borderId="0" xfId="1" applyFill="1"/>
    <xf numFmtId="2" fontId="15" fillId="0" borderId="0" xfId="1" applyNumberFormat="1" applyFont="1" applyBorder="1"/>
    <xf numFmtId="2" fontId="15" fillId="0" borderId="0" xfId="1" applyNumberFormat="1" applyFont="1"/>
    <xf numFmtId="2" fontId="15" fillId="0" borderId="2" xfId="1" applyNumberFormat="1" applyFont="1" applyBorder="1"/>
    <xf numFmtId="0" fontId="15" fillId="17" borderId="0" xfId="1" applyFont="1" applyFill="1"/>
    <xf numFmtId="164" fontId="2" fillId="14" borderId="0" xfId="1" applyNumberFormat="1" applyFill="1"/>
    <xf numFmtId="164" fontId="15" fillId="14" borderId="0" xfId="1" applyNumberFormat="1" applyFont="1" applyFill="1"/>
    <xf numFmtId="164" fontId="2" fillId="17" borderId="0" xfId="1" applyNumberFormat="1" applyFill="1"/>
    <xf numFmtId="164" fontId="15" fillId="0" borderId="0" xfId="1" applyNumberFormat="1" applyFont="1"/>
    <xf numFmtId="164" fontId="15" fillId="17" borderId="0" xfId="1" applyNumberFormat="1" applyFont="1" applyFill="1"/>
    <xf numFmtId="165" fontId="2" fillId="0" borderId="2" xfId="1" applyNumberFormat="1" applyFont="1" applyBorder="1"/>
    <xf numFmtId="49" fontId="4" fillId="0" borderId="2" xfId="1" applyNumberFormat="1" applyFont="1" applyBorder="1" applyAlignment="1">
      <alignment horizontal="center"/>
    </xf>
    <xf numFmtId="49" fontId="4" fillId="16" borderId="2" xfId="1" applyNumberFormat="1" applyFont="1" applyFill="1" applyBorder="1" applyAlignment="1">
      <alignment horizontal="center"/>
    </xf>
    <xf numFmtId="0" fontId="4" fillId="15" borderId="12" xfId="1" applyFont="1" applyFill="1" applyBorder="1"/>
    <xf numFmtId="0" fontId="4" fillId="15" borderId="13" xfId="1" applyFont="1" applyFill="1" applyBorder="1"/>
    <xf numFmtId="166" fontId="16" fillId="13" borderId="10" xfId="0" applyNumberFormat="1" applyFont="1" applyFill="1" applyBorder="1" applyAlignment="1">
      <alignment horizontal="center"/>
    </xf>
    <xf numFmtId="166" fontId="16" fillId="13" borderId="1" xfId="0" applyNumberFormat="1" applyFont="1" applyFill="1" applyBorder="1" applyAlignment="1">
      <alignment horizontal="center"/>
    </xf>
    <xf numFmtId="0" fontId="0" fillId="15" borderId="14" xfId="0" applyFill="1" applyBorder="1"/>
    <xf numFmtId="2" fontId="11" fillId="13" borderId="10" xfId="0" applyNumberFormat="1" applyFont="1" applyFill="1" applyBorder="1" applyAlignment="1">
      <alignment horizontal="center" vertical="center"/>
    </xf>
    <xf numFmtId="2" fontId="11" fillId="13" borderId="1" xfId="0" applyNumberFormat="1" applyFont="1" applyFill="1" applyBorder="1" applyAlignment="1">
      <alignment horizontal="center" vertical="center"/>
    </xf>
    <xf numFmtId="2" fontId="11" fillId="13" borderId="4" xfId="0" applyNumberFormat="1" applyFont="1" applyFill="1" applyBorder="1" applyAlignment="1">
      <alignment horizontal="center" vertical="center"/>
    </xf>
    <xf numFmtId="165" fontId="2" fillId="15" borderId="18" xfId="1" applyNumberFormat="1" applyFill="1" applyBorder="1" applyAlignment="1">
      <alignment horizontal="center" vertical="center"/>
    </xf>
    <xf numFmtId="165" fontId="11" fillId="15" borderId="19" xfId="0" applyNumberFormat="1" applyFont="1" applyFill="1" applyBorder="1" applyAlignment="1">
      <alignment horizontal="center" vertical="center"/>
    </xf>
    <xf numFmtId="165" fontId="2" fillId="15" borderId="20" xfId="1" applyNumberFormat="1" applyFill="1" applyBorder="1" applyAlignment="1">
      <alignment horizontal="center" vertical="center"/>
    </xf>
    <xf numFmtId="165" fontId="2" fillId="15" borderId="19" xfId="1" applyNumberFormat="1" applyFill="1" applyBorder="1" applyAlignment="1">
      <alignment horizontal="center" vertical="center"/>
    </xf>
    <xf numFmtId="165" fontId="2" fillId="15" borderId="12" xfId="1" applyNumberFormat="1" applyFill="1" applyBorder="1" applyAlignment="1">
      <alignment horizontal="center" vertical="center"/>
    </xf>
    <xf numFmtId="165" fontId="11" fillId="15" borderId="0" xfId="0" applyNumberFormat="1" applyFont="1" applyFill="1" applyBorder="1" applyAlignment="1">
      <alignment horizontal="center" vertical="center"/>
    </xf>
    <xf numFmtId="165" fontId="2" fillId="15" borderId="5" xfId="1" applyNumberFormat="1" applyFill="1" applyBorder="1" applyAlignment="1">
      <alignment horizontal="center" vertical="center"/>
    </xf>
    <xf numFmtId="165" fontId="2" fillId="15" borderId="0" xfId="1" applyNumberFormat="1" applyFill="1" applyBorder="1" applyAlignment="1">
      <alignment horizontal="center" vertical="center"/>
    </xf>
    <xf numFmtId="165" fontId="2" fillId="15" borderId="13" xfId="1" applyNumberFormat="1" applyFill="1" applyBorder="1" applyAlignment="1">
      <alignment horizontal="center" vertical="center"/>
    </xf>
    <xf numFmtId="165" fontId="11" fillId="15" borderId="2" xfId="0" applyNumberFormat="1" applyFont="1" applyFill="1" applyBorder="1" applyAlignment="1">
      <alignment horizontal="center" vertical="center"/>
    </xf>
    <xf numFmtId="165" fontId="2" fillId="15" borderId="8" xfId="1" applyNumberFormat="1" applyFill="1" applyBorder="1" applyAlignment="1">
      <alignment horizontal="center" vertical="center"/>
    </xf>
    <xf numFmtId="165" fontId="2" fillId="15" borderId="2" xfId="1" applyNumberFormat="1" applyFill="1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Border="1"/>
    <xf numFmtId="2" fontId="0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Border="1"/>
    <xf numFmtId="49" fontId="1" fillId="0" borderId="0" xfId="0" applyNumberFormat="1" applyFont="1"/>
    <xf numFmtId="0" fontId="18" fillId="15" borderId="14" xfId="0" applyFont="1" applyFill="1" applyBorder="1"/>
    <xf numFmtId="0" fontId="18" fillId="0" borderId="0" xfId="0" applyFont="1"/>
    <xf numFmtId="0" fontId="25" fillId="15" borderId="12" xfId="1" applyFont="1" applyFill="1" applyBorder="1"/>
    <xf numFmtId="165" fontId="26" fillId="15" borderId="18" xfId="1" applyNumberFormat="1" applyFont="1" applyFill="1" applyBorder="1" applyAlignment="1">
      <alignment horizontal="center" vertical="center"/>
    </xf>
    <xf numFmtId="165" fontId="23" fillId="15" borderId="19" xfId="0" applyNumberFormat="1" applyFont="1" applyFill="1" applyBorder="1" applyAlignment="1">
      <alignment horizontal="center" vertical="center"/>
    </xf>
    <xf numFmtId="165" fontId="26" fillId="15" borderId="20" xfId="1" applyNumberFormat="1" applyFont="1" applyFill="1" applyBorder="1" applyAlignment="1">
      <alignment horizontal="center" vertical="center"/>
    </xf>
    <xf numFmtId="165" fontId="26" fillId="15" borderId="19" xfId="1" applyNumberFormat="1" applyFont="1" applyFill="1" applyBorder="1" applyAlignment="1">
      <alignment horizontal="center" vertical="center"/>
    </xf>
    <xf numFmtId="165" fontId="26" fillId="15" borderId="12" xfId="1" applyNumberFormat="1" applyFont="1" applyFill="1" applyBorder="1" applyAlignment="1">
      <alignment horizontal="center" vertical="center"/>
    </xf>
    <xf numFmtId="165" fontId="23" fillId="15" borderId="0" xfId="0" applyNumberFormat="1" applyFont="1" applyFill="1" applyBorder="1" applyAlignment="1">
      <alignment horizontal="center" vertical="center"/>
    </xf>
    <xf numFmtId="165" fontId="26" fillId="15" borderId="5" xfId="1" applyNumberFormat="1" applyFont="1" applyFill="1" applyBorder="1" applyAlignment="1">
      <alignment horizontal="center" vertical="center"/>
    </xf>
    <xf numFmtId="165" fontId="26" fillId="15" borderId="0" xfId="1" applyNumberFormat="1" applyFont="1" applyFill="1" applyBorder="1" applyAlignment="1">
      <alignment horizontal="center" vertical="center"/>
    </xf>
    <xf numFmtId="0" fontId="25" fillId="15" borderId="13" xfId="1" applyFont="1" applyFill="1" applyBorder="1"/>
    <xf numFmtId="165" fontId="26" fillId="15" borderId="13" xfId="1" applyNumberFormat="1" applyFont="1" applyFill="1" applyBorder="1" applyAlignment="1">
      <alignment horizontal="center" vertical="center"/>
    </xf>
    <xf numFmtId="165" fontId="23" fillId="15" borderId="2" xfId="0" applyNumberFormat="1" applyFont="1" applyFill="1" applyBorder="1" applyAlignment="1">
      <alignment horizontal="center" vertical="center"/>
    </xf>
    <xf numFmtId="165" fontId="26" fillId="15" borderId="8" xfId="1" applyNumberFormat="1" applyFont="1" applyFill="1" applyBorder="1" applyAlignment="1">
      <alignment horizontal="center" vertical="center"/>
    </xf>
    <xf numFmtId="165" fontId="26" fillId="15" borderId="2" xfId="1" applyNumberFormat="1" applyFont="1" applyFill="1" applyBorder="1" applyAlignment="1">
      <alignment horizontal="center" vertical="center"/>
    </xf>
    <xf numFmtId="0" fontId="19" fillId="15" borderId="16" xfId="0" applyFont="1" applyFill="1" applyBorder="1" applyAlignment="1">
      <alignment vertical="center"/>
    </xf>
    <xf numFmtId="165" fontId="18" fillId="15" borderId="12" xfId="0" applyNumberFormat="1" applyFont="1" applyFill="1" applyBorder="1" applyAlignment="1">
      <alignment horizontal="center" vertical="center"/>
    </xf>
    <xf numFmtId="165" fontId="18" fillId="15" borderId="0" xfId="0" applyNumberFormat="1" applyFont="1" applyFill="1" applyBorder="1" applyAlignment="1">
      <alignment horizontal="center" vertical="center"/>
    </xf>
    <xf numFmtId="165" fontId="18" fillId="15" borderId="5" xfId="0" applyNumberFormat="1" applyFont="1" applyFill="1" applyBorder="1" applyAlignment="1">
      <alignment horizontal="center" vertical="center"/>
    </xf>
    <xf numFmtId="165" fontId="18" fillId="15" borderId="18" xfId="0" applyNumberFormat="1" applyFont="1" applyFill="1" applyBorder="1" applyAlignment="1">
      <alignment horizontal="center" vertical="center"/>
    </xf>
    <xf numFmtId="165" fontId="18" fillId="15" borderId="19" xfId="0" applyNumberFormat="1" applyFont="1" applyFill="1" applyBorder="1" applyAlignment="1">
      <alignment horizontal="center" vertical="center"/>
    </xf>
    <xf numFmtId="165" fontId="18" fillId="15" borderId="20" xfId="0" applyNumberFormat="1" applyFont="1" applyFill="1" applyBorder="1" applyAlignment="1">
      <alignment horizontal="center" vertical="center"/>
    </xf>
    <xf numFmtId="0" fontId="18" fillId="15" borderId="18" xfId="0" applyFont="1" applyFill="1" applyBorder="1" applyAlignment="1">
      <alignment horizontal="center" vertical="center"/>
    </xf>
    <xf numFmtId="0" fontId="18" fillId="15" borderId="20" xfId="0" applyFont="1" applyFill="1" applyBorder="1" applyAlignment="1">
      <alignment horizontal="center" vertical="center"/>
    </xf>
    <xf numFmtId="0" fontId="18" fillId="15" borderId="12" xfId="0" applyFont="1" applyFill="1" applyBorder="1" applyAlignment="1">
      <alignment horizontal="center" vertical="center"/>
    </xf>
    <xf numFmtId="0" fontId="18" fillId="15" borderId="5" xfId="0" applyFont="1" applyFill="1" applyBorder="1" applyAlignment="1">
      <alignment horizontal="center" vertical="center"/>
    </xf>
    <xf numFmtId="0" fontId="18" fillId="15" borderId="0" xfId="0" applyFont="1" applyFill="1" applyBorder="1" applyAlignment="1">
      <alignment horizontal="center" vertical="center"/>
    </xf>
    <xf numFmtId="165" fontId="27" fillId="15" borderId="12" xfId="1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/>
    </xf>
    <xf numFmtId="0" fontId="19" fillId="15" borderId="17" xfId="0" applyFont="1" applyFill="1" applyBorder="1" applyAlignment="1">
      <alignment vertical="center"/>
    </xf>
    <xf numFmtId="165" fontId="18" fillId="15" borderId="13" xfId="0" applyNumberFormat="1" applyFont="1" applyFill="1" applyBorder="1" applyAlignment="1">
      <alignment horizontal="center" vertical="center"/>
    </xf>
    <xf numFmtId="165" fontId="18" fillId="15" borderId="2" xfId="0" applyNumberFormat="1" applyFont="1" applyFill="1" applyBorder="1" applyAlignment="1">
      <alignment horizontal="center" vertical="center"/>
    </xf>
    <xf numFmtId="165" fontId="18" fillId="15" borderId="8" xfId="0" applyNumberFormat="1" applyFont="1" applyFill="1" applyBorder="1" applyAlignment="1">
      <alignment horizontal="center" vertical="center"/>
    </xf>
    <xf numFmtId="0" fontId="18" fillId="15" borderId="2" xfId="0" applyFont="1" applyFill="1" applyBorder="1" applyAlignment="1">
      <alignment horizontal="center" vertical="center"/>
    </xf>
    <xf numFmtId="165" fontId="27" fillId="15" borderId="13" xfId="1" applyNumberFormat="1" applyFont="1" applyFill="1" applyBorder="1" applyAlignment="1">
      <alignment horizontal="center" vertical="center"/>
    </xf>
    <xf numFmtId="0" fontId="18" fillId="15" borderId="8" xfId="0" applyFont="1" applyFill="1" applyBorder="1" applyAlignment="1">
      <alignment horizontal="center" vertical="center"/>
    </xf>
    <xf numFmtId="0" fontId="24" fillId="13" borderId="16" xfId="0" applyFont="1" applyFill="1" applyBorder="1"/>
    <xf numFmtId="165" fontId="23" fillId="13" borderId="0" xfId="0" applyNumberFormat="1" applyFont="1" applyFill="1" applyBorder="1" applyAlignment="1">
      <alignment horizontal="center"/>
    </xf>
    <xf numFmtId="165" fontId="23" fillId="13" borderId="5" xfId="0" applyNumberFormat="1" applyFont="1" applyFill="1" applyBorder="1" applyAlignment="1">
      <alignment horizontal="center"/>
    </xf>
    <xf numFmtId="165" fontId="23" fillId="13" borderId="12" xfId="0" applyNumberFormat="1" applyFont="1" applyFill="1" applyBorder="1" applyAlignment="1">
      <alignment horizontal="center"/>
    </xf>
    <xf numFmtId="0" fontId="24" fillId="13" borderId="17" xfId="0" applyFont="1" applyFill="1" applyBorder="1"/>
    <xf numFmtId="165" fontId="26" fillId="0" borderId="2" xfId="1" applyNumberFormat="1" applyFont="1" applyBorder="1" applyAlignment="1">
      <alignment horizontal="center" vertical="center"/>
    </xf>
    <xf numFmtId="165" fontId="23" fillId="13" borderId="2" xfId="0" applyNumberFormat="1" applyFont="1" applyFill="1" applyBorder="1" applyAlignment="1">
      <alignment horizontal="center" vertical="center"/>
    </xf>
    <xf numFmtId="165" fontId="26" fillId="0" borderId="8" xfId="1" applyNumberFormat="1" applyFont="1" applyBorder="1" applyAlignment="1">
      <alignment horizontal="center" vertical="center"/>
    </xf>
    <xf numFmtId="165" fontId="26" fillId="0" borderId="13" xfId="1" applyNumberFormat="1" applyFont="1" applyBorder="1" applyAlignment="1">
      <alignment horizontal="center" vertical="center"/>
    </xf>
    <xf numFmtId="0" fontId="20" fillId="13" borderId="12" xfId="0" applyFont="1" applyFill="1" applyBorder="1" applyAlignment="1">
      <alignment vertical="center"/>
    </xf>
    <xf numFmtId="164" fontId="0" fillId="0" borderId="0" xfId="0" applyNumberFormat="1"/>
    <xf numFmtId="165" fontId="0" fillId="0" borderId="0" xfId="0" applyNumberFormat="1"/>
    <xf numFmtId="0" fontId="29" fillId="0" borderId="0" xfId="0" applyFont="1"/>
    <xf numFmtId="0" fontId="20" fillId="13" borderId="9" xfId="0" applyFont="1" applyFill="1" applyBorder="1" applyAlignment="1">
      <alignment vertical="center"/>
    </xf>
    <xf numFmtId="0" fontId="18" fillId="15" borderId="9" xfId="0" applyFont="1" applyFill="1" applyBorder="1"/>
    <xf numFmtId="0" fontId="28" fillId="0" borderId="15" xfId="0" applyFont="1" applyBorder="1"/>
    <xf numFmtId="0" fontId="31" fillId="0" borderId="0" xfId="1" applyFont="1"/>
    <xf numFmtId="0" fontId="4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1" fillId="15" borderId="7" xfId="0" applyFont="1" applyFill="1" applyBorder="1" applyAlignment="1">
      <alignment horizontal="center"/>
    </xf>
    <xf numFmtId="0" fontId="1" fillId="15" borderId="14" xfId="0" applyFont="1" applyFill="1" applyBorder="1" applyAlignment="1">
      <alignment horizontal="center"/>
    </xf>
    <xf numFmtId="0" fontId="1" fillId="15" borderId="21" xfId="0" applyFont="1" applyFill="1" applyBorder="1" applyAlignment="1">
      <alignment horizontal="center"/>
    </xf>
    <xf numFmtId="165" fontId="14" fillId="13" borderId="11" xfId="0" applyNumberFormat="1" applyFont="1" applyFill="1" applyBorder="1" applyAlignment="1">
      <alignment horizontal="center" vertical="center"/>
    </xf>
    <xf numFmtId="165" fontId="14" fillId="13" borderId="3" xfId="0" applyNumberFormat="1" applyFont="1" applyFill="1" applyBorder="1" applyAlignment="1">
      <alignment horizontal="center" vertical="center"/>
    </xf>
    <xf numFmtId="165" fontId="14" fillId="13" borderId="6" xfId="0" applyNumberFormat="1" applyFont="1" applyFill="1" applyBorder="1" applyAlignment="1">
      <alignment horizontal="center" vertical="center"/>
    </xf>
    <xf numFmtId="165" fontId="11" fillId="13" borderId="11" xfId="0" applyNumberFormat="1" applyFont="1" applyFill="1" applyBorder="1" applyAlignment="1">
      <alignment horizontal="center" vertical="center"/>
    </xf>
    <xf numFmtId="165" fontId="11" fillId="13" borderId="3" xfId="0" applyNumberFormat="1" applyFont="1" applyFill="1" applyBorder="1" applyAlignment="1">
      <alignment horizontal="center" vertical="center"/>
    </xf>
    <xf numFmtId="165" fontId="11" fillId="13" borderId="6" xfId="0" applyNumberFormat="1" applyFont="1" applyFill="1" applyBorder="1" applyAlignment="1">
      <alignment horizontal="center" vertical="center"/>
    </xf>
    <xf numFmtId="0" fontId="19" fillId="15" borderId="14" xfId="0" applyFont="1" applyFill="1" applyBorder="1" applyAlignment="1">
      <alignment horizontal="center"/>
    </xf>
    <xf numFmtId="0" fontId="19" fillId="15" borderId="7" xfId="0" applyFont="1" applyFill="1" applyBorder="1" applyAlignment="1">
      <alignment horizontal="center"/>
    </xf>
    <xf numFmtId="0" fontId="19" fillId="15" borderId="21" xfId="0" applyFont="1" applyFill="1" applyBorder="1" applyAlignment="1">
      <alignment horizontal="center"/>
    </xf>
    <xf numFmtId="165" fontId="22" fillId="13" borderId="12" xfId="0" applyNumberFormat="1" applyFont="1" applyFill="1" applyBorder="1" applyAlignment="1">
      <alignment horizontal="center" vertical="center"/>
    </xf>
    <xf numFmtId="165" fontId="22" fillId="13" borderId="0" xfId="0" applyNumberFormat="1" applyFont="1" applyFill="1" applyBorder="1" applyAlignment="1">
      <alignment horizontal="center" vertical="center"/>
    </xf>
    <xf numFmtId="165" fontId="22" fillId="13" borderId="10" xfId="0" applyNumberFormat="1" applyFont="1" applyFill="1" applyBorder="1" applyAlignment="1">
      <alignment horizontal="center" vertical="center"/>
    </xf>
    <xf numFmtId="165" fontId="22" fillId="13" borderId="1" xfId="0" applyNumberFormat="1" applyFont="1" applyFill="1" applyBorder="1" applyAlignment="1">
      <alignment horizontal="center" vertical="center"/>
    </xf>
    <xf numFmtId="165" fontId="22" fillId="13" borderId="4" xfId="0" applyNumberFormat="1" applyFont="1" applyFill="1" applyBorder="1" applyAlignment="1">
      <alignment horizontal="center" vertical="center"/>
    </xf>
    <xf numFmtId="165" fontId="22" fillId="13" borderId="5" xfId="0" applyNumberFormat="1" applyFont="1" applyFill="1" applyBorder="1" applyAlignment="1">
      <alignment horizontal="center" vertical="center"/>
    </xf>
    <xf numFmtId="165" fontId="23" fillId="13" borderId="0" xfId="0" applyNumberFormat="1" applyFont="1" applyFill="1" applyBorder="1" applyAlignment="1">
      <alignment horizontal="center" vertical="center"/>
    </xf>
    <xf numFmtId="165" fontId="23" fillId="13" borderId="10" xfId="0" applyNumberFormat="1" applyFont="1" applyFill="1" applyBorder="1" applyAlignment="1">
      <alignment horizontal="center" vertical="center"/>
    </xf>
    <xf numFmtId="165" fontId="23" fillId="13" borderId="1" xfId="0" applyNumberFormat="1" applyFont="1" applyFill="1" applyBorder="1" applyAlignment="1">
      <alignment horizontal="center" vertical="center"/>
    </xf>
    <xf numFmtId="165" fontId="23" fillId="13" borderId="4" xfId="0" applyNumberFormat="1" applyFont="1" applyFill="1" applyBorder="1" applyAlignment="1">
      <alignment horizontal="center" vertical="center"/>
    </xf>
    <xf numFmtId="165" fontId="23" fillId="13" borderId="5" xfId="0" applyNumberFormat="1" applyFont="1" applyFill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/>
    </xf>
    <xf numFmtId="165" fontId="18" fillId="0" borderId="3" xfId="0" applyNumberFormat="1" applyFont="1" applyBorder="1" applyAlignment="1">
      <alignment horizontal="center"/>
    </xf>
    <xf numFmtId="165" fontId="18" fillId="0" borderId="6" xfId="0" applyNumberFormat="1" applyFont="1" applyBorder="1" applyAlignment="1">
      <alignment horizontal="center"/>
    </xf>
    <xf numFmtId="165" fontId="18" fillId="15" borderId="12" xfId="0" applyNumberFormat="1" applyFont="1" applyFill="1" applyBorder="1" applyAlignment="1">
      <alignment horizontal="center" vertical="center"/>
    </xf>
    <xf numFmtId="165" fontId="18" fillId="15" borderId="0" xfId="0" applyNumberFormat="1" applyFont="1" applyFill="1" applyBorder="1" applyAlignment="1">
      <alignment horizontal="center" vertical="center"/>
    </xf>
    <xf numFmtId="165" fontId="18" fillId="15" borderId="5" xfId="0" applyNumberFormat="1" applyFont="1" applyFill="1" applyBorder="1" applyAlignment="1">
      <alignment horizontal="center" vertical="center"/>
    </xf>
  </cellXfs>
  <cellStyles count="100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Normal" xfId="0" builtinId="0"/>
    <cellStyle name="Normal 2" xfId="1"/>
  </cellStyles>
  <dxfs count="0"/>
  <tableStyles count="0" defaultTableStyle="TableStyleMedium9" defaultPivotStyle="PivotStyleMedium7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theme" Target="theme/theme1.xml"/><Relationship Id="rId25" Type="http://schemas.openxmlformats.org/officeDocument/2006/relationships/styles" Target="styles.xml"/><Relationship Id="rId26" Type="http://schemas.openxmlformats.org/officeDocument/2006/relationships/sharedStrings" Target="sharedStrings.xml"/><Relationship Id="rId27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'A1'!$A$26</c:f>
              <c:strCache>
                <c:ptCount val="1"/>
                <c:pt idx="0">
                  <c:v>AcCoA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'A1'!$B$1:$I$1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H</c:v>
                </c:pt>
                <c:pt idx="4">
                  <c:v>I</c:v>
                </c:pt>
                <c:pt idx="5">
                  <c:v>J</c:v>
                </c:pt>
                <c:pt idx="6">
                  <c:v>K</c:v>
                </c:pt>
                <c:pt idx="7">
                  <c:v>L</c:v>
                </c:pt>
              </c:strCache>
            </c:strRef>
          </c:xVal>
          <c:yVal>
            <c:numRef>
              <c:f>'A1'!$B$26:$I$26</c:f>
              <c:numCache>
                <c:formatCode>0.000</c:formatCode>
                <c:ptCount val="8"/>
                <c:pt idx="0">
                  <c:v>0.250441930899138</c:v>
                </c:pt>
                <c:pt idx="1">
                  <c:v>0.413227865178006</c:v>
                </c:pt>
                <c:pt idx="2">
                  <c:v>0.591353068212316</c:v>
                </c:pt>
                <c:pt idx="3">
                  <c:v>1.304050679859103</c:v>
                </c:pt>
                <c:pt idx="4">
                  <c:v>1.321151371695698</c:v>
                </c:pt>
                <c:pt idx="5" formatCode="General">
                  <c:v>1.004026426527452</c:v>
                </c:pt>
                <c:pt idx="6" formatCode="General">
                  <c:v>1.126150415888125</c:v>
                </c:pt>
                <c:pt idx="7" formatCode="General">
                  <c:v>0.997364298933481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90808624"/>
        <c:axId val="-1994499232"/>
      </c:scatterChart>
      <c:valAx>
        <c:axId val="-199080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_tradnl"/>
          </a:p>
        </c:txPr>
        <c:crossAx val="-1994499232"/>
        <c:crosses val="autoZero"/>
        <c:crossBetween val="midCat"/>
      </c:valAx>
      <c:valAx>
        <c:axId val="-199449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08086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27007259692651"/>
          <c:y val="0.0200616435118835"/>
          <c:w val="0.741911939066925"/>
          <c:h val="0.758964802500014"/>
        </c:manualLayout>
      </c:layout>
      <c:lineChart>
        <c:grouping val="standard"/>
        <c:varyColors val="0"/>
        <c:ser>
          <c:idx val="2"/>
          <c:order val="0"/>
          <c:tx>
            <c:strRef>
              <c:f>'C (2)'!$A$10</c:f>
              <c:strCache>
                <c:ptCount val="1"/>
                <c:pt idx="0">
                  <c:v>NADPH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(2)'!$B$10:$I$10</c:f>
              <c:numCache>
                <c:formatCode>General</c:formatCode>
                <c:ptCount val="8"/>
                <c:pt idx="0">
                  <c:v>0.389909566742621</c:v>
                </c:pt>
                <c:pt idx="1">
                  <c:v>0.253785283858653</c:v>
                </c:pt>
                <c:pt idx="2">
                  <c:v>0.288325068099351</c:v>
                </c:pt>
                <c:pt idx="3">
                  <c:v>0.244375648649585</c:v>
                </c:pt>
                <c:pt idx="4">
                  <c:v>0.257887866921357</c:v>
                </c:pt>
                <c:pt idx="5">
                  <c:v>0.23976293933271</c:v>
                </c:pt>
                <c:pt idx="6">
                  <c:v>0.193559284906504</c:v>
                </c:pt>
                <c:pt idx="7">
                  <c:v>0.352738366142741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 (2)'!$A$9</c:f>
              <c:strCache>
                <c:ptCount val="1"/>
                <c:pt idx="0">
                  <c:v>NAD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(2)'!$B$9:$I$9</c:f>
              <c:numCache>
                <c:formatCode>General</c:formatCode>
                <c:ptCount val="8"/>
                <c:pt idx="0">
                  <c:v>4.079850616095922</c:v>
                </c:pt>
                <c:pt idx="1">
                  <c:v>4.617023387119277</c:v>
                </c:pt>
                <c:pt idx="2">
                  <c:v>4.846059967575194</c:v>
                </c:pt>
                <c:pt idx="3">
                  <c:v>3.791509932025873</c:v>
                </c:pt>
                <c:pt idx="4">
                  <c:v>3.608028977361878</c:v>
                </c:pt>
                <c:pt idx="5">
                  <c:v>2.962571609288304</c:v>
                </c:pt>
                <c:pt idx="6">
                  <c:v>3.308892978899607</c:v>
                </c:pt>
                <c:pt idx="7">
                  <c:v>4.32180921617382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'C (2)'!$A$15</c:f>
              <c:strCache>
                <c:ptCount val="1"/>
                <c:pt idx="0">
                  <c:v>AcCoA/CoA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'C (2)'!$B$15:$I$15</c:f>
              <c:numCache>
                <c:formatCode>General</c:formatCode>
                <c:ptCount val="8"/>
                <c:pt idx="0">
                  <c:v>0.221001877984789</c:v>
                </c:pt>
                <c:pt idx="1">
                  <c:v>0.353771517434074</c:v>
                </c:pt>
                <c:pt idx="2">
                  <c:v>0.446977966623912</c:v>
                </c:pt>
                <c:pt idx="3">
                  <c:v>0.727454860927963</c:v>
                </c:pt>
                <c:pt idx="4">
                  <c:v>0.729406748197769</c:v>
                </c:pt>
                <c:pt idx="5">
                  <c:v>0.700383072070928</c:v>
                </c:pt>
                <c:pt idx="6">
                  <c:v>0.704177811344653</c:v>
                </c:pt>
                <c:pt idx="7">
                  <c:v>0.610337069621257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5137584"/>
        <c:axId val="-1995130480"/>
      </c:lineChart>
      <c:catAx>
        <c:axId val="-199513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OTR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</a:t>
                </a:r>
                <a:r>
                  <a:rPr lang="nl-NL" sz="1000" b="1" i="0" u="none" strike="noStrike" baseline="0">
                    <a:effectLst/>
                  </a:rPr>
                  <a:t>(mmolO</a:t>
                </a:r>
                <a:r>
                  <a:rPr lang="nl-NL" sz="1000" b="1" i="0" u="none" strike="noStrike" baseline="-25000">
                    <a:effectLst/>
                  </a:rPr>
                  <a:t>2</a:t>
                </a:r>
                <a:r>
                  <a:rPr lang="nl-NL" sz="1000" b="1" i="0" u="none" strike="noStrike" baseline="0">
                    <a:effectLst/>
                  </a:rPr>
                  <a:t>/L</a:t>
                </a:r>
                <a:r>
                  <a:rPr lang="nl-NL" sz="1000" b="1" i="0" u="none" strike="noStrike" baseline="0">
                    <a:effectLst/>
                    <a:sym typeface="Symbol" charset="2"/>
                  </a:rPr>
                  <a:t></a:t>
                </a:r>
                <a:r>
                  <a:rPr lang="nl-NL" sz="1000" b="1" i="0" u="none" strike="noStrike" baseline="0">
                    <a:effectLst/>
                  </a:rPr>
                  <a:t>h)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66477875012934"/>
              <c:y val="0.918836595493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5130480"/>
        <c:crosses val="autoZero"/>
        <c:auto val="1"/>
        <c:lblAlgn val="ctr"/>
        <c:lblOffset val="100"/>
        <c:noMultiLvlLbl val="0"/>
      </c:catAx>
      <c:valAx>
        <c:axId val="-199513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met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(µmol/gCDW)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74845302109977"/>
              <c:y val="0.3250812142627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513758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6013693225748"/>
          <c:y val="0.11143069499729"/>
          <c:w val="0.163985085348845"/>
          <c:h val="0.1987733764817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31769952525881"/>
          <c:y val="0.0384324271424169"/>
          <c:w val="0.667331030269181"/>
          <c:h val="0.819283938432323"/>
        </c:manualLayout>
      </c:layout>
      <c:lineChart>
        <c:grouping val="standard"/>
        <c:varyColors val="0"/>
        <c:ser>
          <c:idx val="0"/>
          <c:order val="0"/>
          <c:tx>
            <c:strRef>
              <c:f>'C (2)'!$A$15</c:f>
              <c:strCache>
                <c:ptCount val="1"/>
                <c:pt idx="0">
                  <c:v>AcCoA/CoA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'C (2)'!$C$89:$J$89</c:f>
              <c:numCache>
                <c:formatCode>0.00</c:formatCode>
                <c:ptCount val="8"/>
                <c:pt idx="0">
                  <c:v>3.3553</c:v>
                </c:pt>
                <c:pt idx="1">
                  <c:v>3.089</c:v>
                </c:pt>
                <c:pt idx="2">
                  <c:v>2.7821</c:v>
                </c:pt>
                <c:pt idx="3">
                  <c:v>1.5374</c:v>
                </c:pt>
                <c:pt idx="4">
                  <c:v>1.7629</c:v>
                </c:pt>
                <c:pt idx="5">
                  <c:v>1.543</c:v>
                </c:pt>
                <c:pt idx="6">
                  <c:v>1.3779</c:v>
                </c:pt>
                <c:pt idx="7">
                  <c:v>1.0528</c:v>
                </c:pt>
              </c:numCache>
            </c:numRef>
          </c:cat>
          <c:val>
            <c:numRef>
              <c:f>'C (2)'!$B$17:$I$17</c:f>
              <c:numCache>
                <c:formatCode>General</c:formatCode>
                <c:ptCount val="8"/>
                <c:pt idx="0">
                  <c:v>0.283700142194276</c:v>
                </c:pt>
                <c:pt idx="1">
                  <c:v>0.547440304750083</c:v>
                </c:pt>
                <c:pt idx="2">
                  <c:v>0.808246217415972</c:v>
                </c:pt>
                <c:pt idx="3">
                  <c:v>2.669116988858448</c:v>
                </c:pt>
                <c:pt idx="4">
                  <c:v>2.695583660493031</c:v>
                </c:pt>
                <c:pt idx="5">
                  <c:v>2.337595131596597</c:v>
                </c:pt>
                <c:pt idx="6">
                  <c:v>2.380409037420347</c:v>
                </c:pt>
                <c:pt idx="7">
                  <c:v>1.566320586431007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1679024"/>
        <c:axId val="-1992271424"/>
      </c:lineChart>
      <c:lineChart>
        <c:grouping val="standard"/>
        <c:varyColors val="0"/>
        <c:ser>
          <c:idx val="1"/>
          <c:order val="1"/>
          <c:tx>
            <c:strRef>
              <c:f>'C (2)'!$B$91</c:f>
              <c:strCache>
                <c:ptCount val="1"/>
                <c:pt idx="0">
                  <c:v>NADPH/NADP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 (2)'!$C$91:$J$91</c:f>
              <c:numCache>
                <c:formatCode>General</c:formatCode>
                <c:ptCount val="8"/>
                <c:pt idx="0">
                  <c:v>60.392</c:v>
                </c:pt>
                <c:pt idx="1">
                  <c:v>52.181</c:v>
                </c:pt>
                <c:pt idx="2">
                  <c:v>55.6204</c:v>
                </c:pt>
                <c:pt idx="3">
                  <c:v>25.0411</c:v>
                </c:pt>
                <c:pt idx="4">
                  <c:v>53.7314</c:v>
                </c:pt>
                <c:pt idx="5">
                  <c:v>48.3691</c:v>
                </c:pt>
                <c:pt idx="6">
                  <c:v>99.5101</c:v>
                </c:pt>
                <c:pt idx="7">
                  <c:v>68.5392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2039456"/>
        <c:axId val="-1989212400"/>
      </c:lineChart>
      <c:catAx>
        <c:axId val="-19916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q</a:t>
                </a:r>
                <a:r>
                  <a:rPr lang="es-ES_tradnl" b="1" baseline="-25000">
                    <a:solidFill>
                      <a:schemeClr val="tx1"/>
                    </a:solidFill>
                  </a:rPr>
                  <a:t>O2</a:t>
                </a:r>
                <a:r>
                  <a:rPr lang="es-ES_tradnl" b="1">
                    <a:solidFill>
                      <a:schemeClr val="tx1"/>
                    </a:solidFill>
                  </a:rPr>
                  <a:t>/q</a:t>
                </a:r>
                <a:r>
                  <a:rPr lang="es-ES_tradnl" b="1" baseline="-25000">
                    <a:solidFill>
                      <a:schemeClr val="tx1"/>
                    </a:solidFill>
                  </a:rPr>
                  <a:t>S</a:t>
                </a:r>
                <a:r>
                  <a:rPr lang="es-ES_tradnl" b="1">
                    <a:solidFill>
                      <a:schemeClr val="tx1"/>
                    </a:solidFill>
                  </a:rPr>
                  <a:t> </a:t>
                </a:r>
                <a:r>
                  <a:rPr lang="nl-NL" b="1">
                    <a:solidFill>
                      <a:schemeClr val="tx1"/>
                    </a:solidFill>
                  </a:rPr>
                  <a:t>(mmol</a:t>
                </a:r>
                <a:r>
                  <a:rPr lang="nl-NL" b="1" baseline="-25000">
                    <a:solidFill>
                      <a:schemeClr val="tx1"/>
                    </a:solidFill>
                  </a:rPr>
                  <a:t>O2</a:t>
                </a:r>
                <a:r>
                  <a:rPr lang="nl-NL" b="1">
                    <a:solidFill>
                      <a:schemeClr val="tx1"/>
                    </a:solidFill>
                  </a:rPr>
                  <a:t>/mmol</a:t>
                </a:r>
                <a:r>
                  <a:rPr lang="nl-NL" b="1" baseline="-25000">
                    <a:solidFill>
                      <a:schemeClr val="tx1"/>
                    </a:solidFill>
                  </a:rPr>
                  <a:t>S</a:t>
                </a:r>
                <a:r>
                  <a:rPr lang="nl-NL" b="1">
                    <a:solidFill>
                      <a:schemeClr val="tx1"/>
                    </a:solidFill>
                  </a:rPr>
                  <a:t>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15619893525538"/>
              <c:y val="0.9386699586883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2271424"/>
        <c:crosses val="autoZero"/>
        <c:auto val="1"/>
        <c:lblAlgn val="ctr"/>
        <c:lblOffset val="100"/>
        <c:noMultiLvlLbl val="0"/>
      </c:catAx>
      <c:valAx>
        <c:axId val="-199227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AcCoA/CoA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1679024"/>
        <c:crosses val="autoZero"/>
        <c:crossBetween val="between"/>
      </c:valAx>
      <c:valAx>
        <c:axId val="-19892124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NADPH/NADP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2039456"/>
        <c:crosses val="max"/>
        <c:crossBetween val="between"/>
      </c:valAx>
      <c:catAx>
        <c:axId val="-1992039456"/>
        <c:scaling>
          <c:orientation val="minMax"/>
        </c:scaling>
        <c:delete val="1"/>
        <c:axPos val="b"/>
        <c:majorTickMark val="out"/>
        <c:minorTickMark val="none"/>
        <c:tickLblPos val="nextTo"/>
        <c:crossAx val="-198921240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331421516025"/>
          <c:y val="0.0354030279936367"/>
          <c:w val="0.158532087202684"/>
          <c:h val="0.1412487610671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Times New Roman" charset="0"/>
              <a:ea typeface="Times New Roman" charset="0"/>
              <a:cs typeface="Times New Roman" charset="0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charset="0"/>
          <a:ea typeface="Times New Roman" charset="0"/>
          <a:cs typeface="Times New Roman" charset="0"/>
        </a:defRPr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9772977601118"/>
          <c:y val="0.0483490958913237"/>
          <c:w val="0.667331030269181"/>
          <c:h val="0.819283938432323"/>
        </c:manualLayout>
      </c:layout>
      <c:lineChart>
        <c:grouping val="standard"/>
        <c:varyColors val="0"/>
        <c:ser>
          <c:idx val="0"/>
          <c:order val="0"/>
          <c:tx>
            <c:strRef>
              <c:f>'C (2)'!$A$15</c:f>
              <c:strCache>
                <c:ptCount val="1"/>
                <c:pt idx="0">
                  <c:v>AcCoA/CoA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'C (2)'!$C$95:$J$95</c:f>
              <c:numCache>
                <c:formatCode>0.00</c:formatCode>
                <c:ptCount val="8"/>
                <c:pt idx="0">
                  <c:v>1.0528</c:v>
                </c:pt>
                <c:pt idx="1">
                  <c:v>1.3779</c:v>
                </c:pt>
                <c:pt idx="2">
                  <c:v>1.543</c:v>
                </c:pt>
                <c:pt idx="3">
                  <c:v>1.7629</c:v>
                </c:pt>
                <c:pt idx="4">
                  <c:v>1.5374</c:v>
                </c:pt>
                <c:pt idx="5">
                  <c:v>2.7821</c:v>
                </c:pt>
                <c:pt idx="6">
                  <c:v>3.089</c:v>
                </c:pt>
                <c:pt idx="7">
                  <c:v>3.3553</c:v>
                </c:pt>
              </c:numCache>
            </c:numRef>
          </c:cat>
          <c:val>
            <c:numRef>
              <c:f>'C (2)'!$C$99:$J$99</c:f>
              <c:numCache>
                <c:formatCode>General</c:formatCode>
                <c:ptCount val="8"/>
                <c:pt idx="0">
                  <c:v>1.566320586431007</c:v>
                </c:pt>
                <c:pt idx="1">
                  <c:v>2.380409037420347</c:v>
                </c:pt>
                <c:pt idx="2">
                  <c:v>2.337595131596597</c:v>
                </c:pt>
                <c:pt idx="3">
                  <c:v>2.695583660493031</c:v>
                </c:pt>
                <c:pt idx="4">
                  <c:v>2.669116988858448</c:v>
                </c:pt>
                <c:pt idx="5">
                  <c:v>0.808246217415972</c:v>
                </c:pt>
                <c:pt idx="6">
                  <c:v>0.547440304750083</c:v>
                </c:pt>
                <c:pt idx="7">
                  <c:v>0.283700142194276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3376944"/>
        <c:axId val="-1992264464"/>
      </c:lineChart>
      <c:lineChart>
        <c:grouping val="standard"/>
        <c:varyColors val="0"/>
        <c:ser>
          <c:idx val="1"/>
          <c:order val="1"/>
          <c:tx>
            <c:strRef>
              <c:f>'C (2)'!$B$91</c:f>
              <c:strCache>
                <c:ptCount val="1"/>
                <c:pt idx="0">
                  <c:v>NADPH/NADP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val>
            <c:numRef>
              <c:f>'C (2)'!$C$98:$J$98</c:f>
              <c:numCache>
                <c:formatCode>General</c:formatCode>
                <c:ptCount val="8"/>
                <c:pt idx="0">
                  <c:v>1.2332</c:v>
                </c:pt>
                <c:pt idx="1">
                  <c:v>1.7904</c:v>
                </c:pt>
                <c:pt idx="2">
                  <c:v>0.8703</c:v>
                </c:pt>
                <c:pt idx="3">
                  <c:v>0.9667</c:v>
                </c:pt>
                <c:pt idx="4">
                  <c:v>0.4505</c:v>
                </c:pt>
                <c:pt idx="5">
                  <c:v>1.0007</c:v>
                </c:pt>
                <c:pt idx="6">
                  <c:v>0.9388</c:v>
                </c:pt>
                <c:pt idx="7">
                  <c:v>1.0866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3509952"/>
        <c:axId val="-1993515760"/>
      </c:lineChart>
      <c:catAx>
        <c:axId val="-199337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q</a:t>
                </a:r>
                <a:r>
                  <a:rPr lang="es-ES_tradnl" b="1" baseline="-25000">
                    <a:solidFill>
                      <a:schemeClr val="tx1"/>
                    </a:solidFill>
                  </a:rPr>
                  <a:t>O2</a:t>
                </a:r>
                <a:r>
                  <a:rPr lang="es-ES_tradnl" b="1">
                    <a:solidFill>
                      <a:schemeClr val="tx1"/>
                    </a:solidFill>
                  </a:rPr>
                  <a:t>/q</a:t>
                </a:r>
                <a:r>
                  <a:rPr lang="es-ES_tradnl" b="1" baseline="-25000">
                    <a:solidFill>
                      <a:schemeClr val="tx1"/>
                    </a:solidFill>
                  </a:rPr>
                  <a:t>S</a:t>
                </a:r>
                <a:r>
                  <a:rPr lang="es-ES_tradnl" b="1">
                    <a:solidFill>
                      <a:schemeClr val="tx1"/>
                    </a:solidFill>
                  </a:rPr>
                  <a:t> </a:t>
                </a:r>
                <a:r>
                  <a:rPr lang="nl-NL" b="1">
                    <a:solidFill>
                      <a:schemeClr val="tx1"/>
                    </a:solidFill>
                  </a:rPr>
                  <a:t>(mmol</a:t>
                </a:r>
                <a:r>
                  <a:rPr lang="nl-NL" b="1" baseline="-25000">
                    <a:solidFill>
                      <a:schemeClr val="tx1"/>
                    </a:solidFill>
                  </a:rPr>
                  <a:t>O2</a:t>
                </a:r>
                <a:r>
                  <a:rPr lang="nl-NL" b="1">
                    <a:solidFill>
                      <a:schemeClr val="tx1"/>
                    </a:solidFill>
                  </a:rPr>
                  <a:t>/mmol</a:t>
                </a:r>
                <a:r>
                  <a:rPr lang="nl-NL" b="1" baseline="-25000">
                    <a:solidFill>
                      <a:schemeClr val="tx1"/>
                    </a:solidFill>
                  </a:rPr>
                  <a:t>S</a:t>
                </a:r>
                <a:r>
                  <a:rPr lang="nl-NL" b="1">
                    <a:solidFill>
                      <a:schemeClr val="tx1"/>
                    </a:solidFill>
                  </a:rPr>
                  <a:t>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15619893525538"/>
              <c:y val="0.9386699586883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2264464"/>
        <c:crosses val="autoZero"/>
        <c:auto val="1"/>
        <c:lblAlgn val="ctr"/>
        <c:lblOffset val="100"/>
        <c:noMultiLvlLbl val="0"/>
      </c:catAx>
      <c:valAx>
        <c:axId val="-199226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AcCoA/CoA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3376944"/>
        <c:crosses val="autoZero"/>
        <c:crossBetween val="between"/>
      </c:valAx>
      <c:valAx>
        <c:axId val="-19935157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NADPH/NADP</a:t>
                </a:r>
              </a:p>
            </c:rich>
          </c:tx>
          <c:layout>
            <c:manualLayout>
              <c:xMode val="edge"/>
              <c:yMode val="edge"/>
              <c:x val="0.810929962562213"/>
              <c:y val="0.3388256741185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3509952"/>
        <c:crosses val="max"/>
        <c:crossBetween val="between"/>
      </c:valAx>
      <c:catAx>
        <c:axId val="-1993509952"/>
        <c:scaling>
          <c:orientation val="minMax"/>
        </c:scaling>
        <c:delete val="1"/>
        <c:axPos val="b"/>
        <c:majorTickMark val="out"/>
        <c:minorTickMark val="none"/>
        <c:tickLblPos val="nextTo"/>
        <c:crossAx val="-19935157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9331421516025"/>
          <c:y val="0.0354030279936367"/>
          <c:w val="0.17113420475535"/>
          <c:h val="0.161082098564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Times New Roman" charset="0"/>
              <a:ea typeface="Times New Roman" charset="0"/>
              <a:cs typeface="Times New Roman" charset="0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charset="0"/>
          <a:ea typeface="Times New Roman" charset="0"/>
          <a:cs typeface="Times New Roman" charset="0"/>
        </a:defRPr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2621025748"/>
          <c:y val="0.0516713317812018"/>
          <c:w val="0.667331030269181"/>
          <c:h val="0.819283938432323"/>
        </c:manualLayout>
      </c:layout>
      <c:lineChart>
        <c:grouping val="standard"/>
        <c:varyColors val="0"/>
        <c:ser>
          <c:idx val="0"/>
          <c:order val="0"/>
          <c:tx>
            <c:strRef>
              <c:f>'C (2)'!$A$15</c:f>
              <c:strCache>
                <c:ptCount val="1"/>
                <c:pt idx="0">
                  <c:v>AcCoA/CoA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'C (2)'!$C$95:$J$95</c:f>
              <c:numCache>
                <c:formatCode>0.00</c:formatCode>
                <c:ptCount val="8"/>
                <c:pt idx="0">
                  <c:v>1.0528</c:v>
                </c:pt>
                <c:pt idx="1">
                  <c:v>1.3779</c:v>
                </c:pt>
                <c:pt idx="2">
                  <c:v>1.543</c:v>
                </c:pt>
                <c:pt idx="3">
                  <c:v>1.7629</c:v>
                </c:pt>
                <c:pt idx="4">
                  <c:v>1.5374</c:v>
                </c:pt>
                <c:pt idx="5">
                  <c:v>2.7821</c:v>
                </c:pt>
                <c:pt idx="6">
                  <c:v>3.089</c:v>
                </c:pt>
                <c:pt idx="7">
                  <c:v>3.3553</c:v>
                </c:pt>
              </c:numCache>
            </c:numRef>
          </c:cat>
          <c:val>
            <c:numRef>
              <c:f>'C (2)'!$C$99:$J$99</c:f>
              <c:numCache>
                <c:formatCode>General</c:formatCode>
                <c:ptCount val="8"/>
                <c:pt idx="0">
                  <c:v>1.566320586431007</c:v>
                </c:pt>
                <c:pt idx="1">
                  <c:v>2.380409037420347</c:v>
                </c:pt>
                <c:pt idx="2">
                  <c:v>2.337595131596597</c:v>
                </c:pt>
                <c:pt idx="3">
                  <c:v>2.695583660493031</c:v>
                </c:pt>
                <c:pt idx="4">
                  <c:v>2.669116988858448</c:v>
                </c:pt>
                <c:pt idx="5">
                  <c:v>0.808246217415972</c:v>
                </c:pt>
                <c:pt idx="6">
                  <c:v>0.547440304750083</c:v>
                </c:pt>
                <c:pt idx="7">
                  <c:v>0.283700142194276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 (2)'!$B$91</c:f>
              <c:strCache>
                <c:ptCount val="1"/>
                <c:pt idx="0">
                  <c:v>NADPH/NADP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val>
            <c:numRef>
              <c:f>'C (2)'!$C$98:$J$98</c:f>
              <c:numCache>
                <c:formatCode>General</c:formatCode>
                <c:ptCount val="8"/>
                <c:pt idx="0">
                  <c:v>1.2332</c:v>
                </c:pt>
                <c:pt idx="1">
                  <c:v>1.7904</c:v>
                </c:pt>
                <c:pt idx="2">
                  <c:v>0.8703</c:v>
                </c:pt>
                <c:pt idx="3">
                  <c:v>0.9667</c:v>
                </c:pt>
                <c:pt idx="4">
                  <c:v>0.4505</c:v>
                </c:pt>
                <c:pt idx="5">
                  <c:v>1.0007</c:v>
                </c:pt>
                <c:pt idx="6">
                  <c:v>0.9388</c:v>
                </c:pt>
                <c:pt idx="7">
                  <c:v>1.0866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2068000"/>
        <c:axId val="-1992060592"/>
      </c:lineChart>
      <c:lineChart>
        <c:grouping val="standard"/>
        <c:varyColors val="0"/>
        <c:ser>
          <c:idx val="2"/>
          <c:order val="2"/>
          <c:tx>
            <c:strRef>
              <c:f>combinig!$G$7</c:f>
              <c:strCache>
                <c:ptCount val="1"/>
                <c:pt idx="0">
                  <c:v>PHB (%)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8"/>
            <c:spPr>
              <a:solidFill>
                <a:srgbClr val="FFFFFF"/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val>
            <c:numRef>
              <c:f>combinig!$K$8:$K$15</c:f>
              <c:numCache>
                <c:formatCode>General</c:formatCode>
                <c:ptCount val="8"/>
                <c:pt idx="0">
                  <c:v>3.716893236317736</c:v>
                </c:pt>
                <c:pt idx="1">
                  <c:v>4.542663200567692</c:v>
                </c:pt>
                <c:pt idx="2">
                  <c:v>7.211384021933095</c:v>
                </c:pt>
                <c:pt idx="3">
                  <c:v>7.591638432910788</c:v>
                </c:pt>
                <c:pt idx="4">
                  <c:v>4.96303285200133</c:v>
                </c:pt>
                <c:pt idx="5">
                  <c:v>0.17959136282488</c:v>
                </c:pt>
                <c:pt idx="6">
                  <c:v>0.0177739714106124</c:v>
                </c:pt>
                <c:pt idx="7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1191728"/>
        <c:axId val="-1992054384"/>
      </c:lineChart>
      <c:catAx>
        <c:axId val="-199206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sz="1200" b="1" baseline="0">
                    <a:solidFill>
                      <a:schemeClr val="tx1"/>
                    </a:solidFill>
                  </a:rPr>
                  <a:t>O</a:t>
                </a:r>
                <a:r>
                  <a:rPr lang="es-ES_tradnl" sz="1200" b="1" baseline="-25000">
                    <a:solidFill>
                      <a:schemeClr val="tx1"/>
                    </a:solidFill>
                  </a:rPr>
                  <a:t>2</a:t>
                </a:r>
                <a:r>
                  <a:rPr lang="es-ES_tradnl" sz="1200" b="1" baseline="0">
                    <a:solidFill>
                      <a:schemeClr val="tx1"/>
                    </a:solidFill>
                  </a:rPr>
                  <a:t>/S</a:t>
                </a:r>
                <a:r>
                  <a:rPr lang="es-ES_tradnl" sz="1200" b="1">
                    <a:solidFill>
                      <a:schemeClr val="tx1"/>
                    </a:solidFill>
                  </a:rPr>
                  <a:t> </a:t>
                </a:r>
                <a:r>
                  <a:rPr lang="nl-NL" sz="1200" b="1">
                    <a:solidFill>
                      <a:schemeClr val="tx1"/>
                    </a:solidFill>
                  </a:rPr>
                  <a:t>(mmol</a:t>
                </a:r>
                <a:r>
                  <a:rPr lang="nl-NL" sz="1200" b="1" baseline="-25000">
                    <a:solidFill>
                      <a:schemeClr val="tx1"/>
                    </a:solidFill>
                  </a:rPr>
                  <a:t>O2</a:t>
                </a:r>
                <a:r>
                  <a:rPr lang="nl-NL" sz="1200" b="1">
                    <a:solidFill>
                      <a:schemeClr val="tx1"/>
                    </a:solidFill>
                  </a:rPr>
                  <a:t>/mmol</a:t>
                </a:r>
                <a:r>
                  <a:rPr lang="nl-NL" sz="1200" b="1" baseline="-25000">
                    <a:solidFill>
                      <a:schemeClr val="tx1"/>
                    </a:solidFill>
                  </a:rPr>
                  <a:t>S</a:t>
                </a:r>
                <a:r>
                  <a:rPr lang="nl-NL" sz="1200" b="1">
                    <a:solidFill>
                      <a:schemeClr val="tx1"/>
                    </a:solidFill>
                  </a:rPr>
                  <a:t>)</a:t>
                </a:r>
                <a:endParaRPr lang="es-ES_tradnl" sz="12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15619893525538"/>
              <c:y val="0.9386699586883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2060592"/>
        <c:crosses val="autoZero"/>
        <c:auto val="1"/>
        <c:lblAlgn val="ctr"/>
        <c:lblOffset val="100"/>
        <c:noMultiLvlLbl val="0"/>
      </c:catAx>
      <c:valAx>
        <c:axId val="-199206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sz="1200" b="1">
                    <a:solidFill>
                      <a:schemeClr val="tx1"/>
                    </a:solidFill>
                  </a:rPr>
                  <a:t>AcCoA/CoA</a:t>
                </a:r>
              </a:p>
              <a:p>
                <a:pPr>
                  <a:defRPr sz="1200" b="1">
                    <a:solidFill>
                      <a:schemeClr val="tx1"/>
                    </a:solidFill>
                  </a:defRPr>
                </a:pPr>
                <a:r>
                  <a:rPr lang="es-ES_tradnl" sz="1200" b="1">
                    <a:solidFill>
                      <a:schemeClr val="tx1"/>
                    </a:solidFill>
                  </a:rPr>
                  <a:t>NADPH/NADP</a:t>
                </a:r>
              </a:p>
            </c:rich>
          </c:tx>
          <c:layout>
            <c:manualLayout>
              <c:xMode val="edge"/>
              <c:yMode val="edge"/>
              <c:x val="0.0100266302324725"/>
              <c:y val="0.3481902843539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2068000"/>
        <c:crosses val="autoZero"/>
        <c:crossBetween val="between"/>
      </c:valAx>
      <c:valAx>
        <c:axId val="-19920543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s-ES_tradnl" sz="1200" b="1">
                    <a:solidFill>
                      <a:schemeClr val="tx1"/>
                    </a:solidFill>
                  </a:rPr>
                  <a:t>PHB</a:t>
                </a:r>
                <a:r>
                  <a:rPr lang="es-ES_tradnl" sz="1200" b="1" baseline="0">
                    <a:solidFill>
                      <a:schemeClr val="tx1"/>
                    </a:solidFill>
                  </a:rPr>
                  <a:t> (%)</a:t>
                </a:r>
                <a:endParaRPr lang="es-ES_tradnl" sz="12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816125130730852"/>
              <c:y val="0.342147958249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charset="0"/>
                  <a:ea typeface="Times New Roman" charset="0"/>
                  <a:cs typeface="Times New Roman" charset="0"/>
                </a:defRPr>
              </a:pPr>
              <a:endParaRPr lang="es-ES_tradnl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s-ES_tradnl"/>
          </a:p>
        </c:txPr>
        <c:crossAx val="-1991191728"/>
        <c:crosses val="max"/>
        <c:crossBetween val="between"/>
      </c:valAx>
      <c:catAx>
        <c:axId val="-1991191728"/>
        <c:scaling>
          <c:orientation val="minMax"/>
        </c:scaling>
        <c:delete val="1"/>
        <c:axPos val="b"/>
        <c:majorTickMark val="out"/>
        <c:minorTickMark val="none"/>
        <c:tickLblPos val="nextTo"/>
        <c:crossAx val="-19920543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2"/>
          </a:solidFill>
        </a:ln>
        <a:effectLst/>
      </c:spPr>
    </c:plotArea>
    <c:legend>
      <c:legendPos val="r"/>
      <c:layout>
        <c:manualLayout>
          <c:xMode val="edge"/>
          <c:yMode val="edge"/>
          <c:x val="0.819331421516025"/>
          <c:y val="0.0354030279936367"/>
          <c:w val="0.180668605642119"/>
          <c:h val="0.214604860438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charset="0"/>
              <a:ea typeface="Times New Roman" charset="0"/>
              <a:cs typeface="Times New Roman" charset="0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charset="0"/>
          <a:ea typeface="Times New Roman" charset="0"/>
          <a:cs typeface="Times New Roman" charset="0"/>
        </a:defRPr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'A1'!$B$29:$B$46</c:f>
              <c:numCache>
                <c:formatCode>0.00</c:formatCode>
                <c:ptCount val="18"/>
                <c:pt idx="0">
                  <c:v>0.786701069076628</c:v>
                </c:pt>
                <c:pt idx="1">
                  <c:v>0.231251255223985</c:v>
                </c:pt>
                <c:pt idx="2">
                  <c:v>0.843982723105166</c:v>
                </c:pt>
                <c:pt idx="3">
                  <c:v>0.699541973738048</c:v>
                </c:pt>
                <c:pt idx="4">
                  <c:v>0.682647169345145</c:v>
                </c:pt>
                <c:pt idx="5">
                  <c:v>0.75575589192391</c:v>
                </c:pt>
                <c:pt idx="6">
                  <c:v>9.348264403624947</c:v>
                </c:pt>
                <c:pt idx="7">
                  <c:v>0.993120694996083</c:v>
                </c:pt>
                <c:pt idx="8">
                  <c:v>4.091757945509559</c:v>
                </c:pt>
                <c:pt idx="9">
                  <c:v>0.322706223718797</c:v>
                </c:pt>
                <c:pt idx="10">
                  <c:v>7.169034238117203</c:v>
                </c:pt>
                <c:pt idx="11">
                  <c:v>0.0955584833474118</c:v>
                </c:pt>
                <c:pt idx="12">
                  <c:v>2.216192384129111</c:v>
                </c:pt>
                <c:pt idx="13">
                  <c:v>0.387535288325748</c:v>
                </c:pt>
                <c:pt idx="14">
                  <c:v>0.0800157317519772</c:v>
                </c:pt>
                <c:pt idx="15">
                  <c:v>0.0650462783696532</c:v>
                </c:pt>
                <c:pt idx="16">
                  <c:v>0.000507072223730616</c:v>
                </c:pt>
                <c:pt idx="17">
                  <c:v>0.122851174804785</c:v>
                </c:pt>
              </c:numCache>
            </c:numRef>
          </c:xVal>
          <c:yVal>
            <c:numRef>
              <c:f>'A1'!$C$29:$C$46</c:f>
              <c:numCache>
                <c:formatCode>0.00</c:formatCode>
                <c:ptCount val="18"/>
                <c:pt idx="0">
                  <c:v>0.679443320693264</c:v>
                </c:pt>
                <c:pt idx="1">
                  <c:v>0.214036836030409</c:v>
                </c:pt>
                <c:pt idx="2">
                  <c:v>0.95554003237322</c:v>
                </c:pt>
                <c:pt idx="3">
                  <c:v>1.22229521596609</c:v>
                </c:pt>
                <c:pt idx="4">
                  <c:v>1.020021039250879</c:v>
                </c:pt>
                <c:pt idx="5">
                  <c:v>0.44208523772478</c:v>
                </c:pt>
                <c:pt idx="6">
                  <c:v>5.157218596194436</c:v>
                </c:pt>
                <c:pt idx="7">
                  <c:v>0.564140458350614</c:v>
                </c:pt>
                <c:pt idx="8">
                  <c:v>2.233308855400101</c:v>
                </c:pt>
                <c:pt idx="9">
                  <c:v>0.319652224474171</c:v>
                </c:pt>
                <c:pt idx="10">
                  <c:v>0.337605595575828</c:v>
                </c:pt>
                <c:pt idx="11">
                  <c:v>0.00323110302871837</c:v>
                </c:pt>
                <c:pt idx="12">
                  <c:v>2.393714560443684</c:v>
                </c:pt>
                <c:pt idx="13">
                  <c:v>0.183521468612014</c:v>
                </c:pt>
                <c:pt idx="14">
                  <c:v>0.250531356625841</c:v>
                </c:pt>
                <c:pt idx="15">
                  <c:v>0.0964337646731879</c:v>
                </c:pt>
                <c:pt idx="16">
                  <c:v>0.0</c:v>
                </c:pt>
                <c:pt idx="17">
                  <c:v>0.871665819924918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'A1'!$D$29:$D$46</c:f>
              <c:numCache>
                <c:formatCode>0.00</c:formatCode>
                <c:ptCount val="18"/>
                <c:pt idx="0">
                  <c:v>1.53295390107205</c:v>
                </c:pt>
                <c:pt idx="1">
                  <c:v>0.760958808433826</c:v>
                </c:pt>
                <c:pt idx="2">
                  <c:v>1.222044368287785</c:v>
                </c:pt>
                <c:pt idx="3">
                  <c:v>3.923836423132058</c:v>
                </c:pt>
                <c:pt idx="4">
                  <c:v>1.971750589120958</c:v>
                </c:pt>
                <c:pt idx="5">
                  <c:v>0.677865381944103</c:v>
                </c:pt>
                <c:pt idx="6">
                  <c:v>2.970618545528991</c:v>
                </c:pt>
                <c:pt idx="7">
                  <c:v>0.29721272286243</c:v>
                </c:pt>
                <c:pt idx="8">
                  <c:v>1.115858774690514</c:v>
                </c:pt>
                <c:pt idx="9">
                  <c:v>0.607416967173411</c:v>
                </c:pt>
                <c:pt idx="10">
                  <c:v>0.101200979336325</c:v>
                </c:pt>
                <c:pt idx="11">
                  <c:v>0.0</c:v>
                </c:pt>
                <c:pt idx="12">
                  <c:v>3.246113096126477</c:v>
                </c:pt>
                <c:pt idx="13">
                  <c:v>0.432705597861276</c:v>
                </c:pt>
                <c:pt idx="14">
                  <c:v>0.0771687739086809</c:v>
                </c:pt>
                <c:pt idx="15">
                  <c:v>0.1228379210188</c:v>
                </c:pt>
                <c:pt idx="16">
                  <c:v>0.000527923150490944</c:v>
                </c:pt>
                <c:pt idx="17">
                  <c:v>0.175020720837279</c:v>
                </c:pt>
              </c:numCache>
            </c:numRef>
          </c:xVal>
          <c:yVal>
            <c:numRef>
              <c:f>'A1'!$E$29:$E$46</c:f>
              <c:numCache>
                <c:formatCode>0.00</c:formatCode>
                <c:ptCount val="18"/>
                <c:pt idx="0">
                  <c:v>2.196612604279917</c:v>
                </c:pt>
                <c:pt idx="1">
                  <c:v>1.236608579297085</c:v>
                </c:pt>
                <c:pt idx="2">
                  <c:v>3.019447554370212</c:v>
                </c:pt>
                <c:pt idx="3">
                  <c:v>2.174603073169346</c:v>
                </c:pt>
                <c:pt idx="4">
                  <c:v>5.312328209509879</c:v>
                </c:pt>
                <c:pt idx="5">
                  <c:v>3.041726708683622</c:v>
                </c:pt>
                <c:pt idx="6">
                  <c:v>2.687204934471074</c:v>
                </c:pt>
                <c:pt idx="7">
                  <c:v>0.241013742479383</c:v>
                </c:pt>
                <c:pt idx="8">
                  <c:v>0.893288817398098</c:v>
                </c:pt>
                <c:pt idx="9">
                  <c:v>2.941975100805731</c:v>
                </c:pt>
                <c:pt idx="10">
                  <c:v>0.789166257076831</c:v>
                </c:pt>
                <c:pt idx="11">
                  <c:v>0.000412293301018637</c:v>
                </c:pt>
                <c:pt idx="12">
                  <c:v>1.294324171616834</c:v>
                </c:pt>
                <c:pt idx="13">
                  <c:v>0.299187106382236</c:v>
                </c:pt>
                <c:pt idx="14">
                  <c:v>0.0</c:v>
                </c:pt>
                <c:pt idx="15">
                  <c:v>0.165603308683186</c:v>
                </c:pt>
                <c:pt idx="16">
                  <c:v>0.00511630111465787</c:v>
                </c:pt>
                <c:pt idx="17">
                  <c:v>0.0755970022693118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'A1'!$F$29:$F$46</c:f>
              <c:numCache>
                <c:formatCode>0.00</c:formatCode>
                <c:ptCount val="18"/>
                <c:pt idx="0">
                  <c:v>4.284986384432506</c:v>
                </c:pt>
                <c:pt idx="1">
                  <c:v>0.950193761965613</c:v>
                </c:pt>
                <c:pt idx="2">
                  <c:v>3.009754567864107</c:v>
                </c:pt>
                <c:pt idx="3">
                  <c:v>2.744195425019559</c:v>
                </c:pt>
                <c:pt idx="4">
                  <c:v>0.0</c:v>
                </c:pt>
                <c:pt idx="5">
                  <c:v>2.500446191118224</c:v>
                </c:pt>
                <c:pt idx="6">
                  <c:v>2.335354243641692</c:v>
                </c:pt>
                <c:pt idx="7">
                  <c:v>0.0</c:v>
                </c:pt>
                <c:pt idx="8">
                  <c:v>0.945948144324983</c:v>
                </c:pt>
                <c:pt idx="9">
                  <c:v>2.967283706176813</c:v>
                </c:pt>
                <c:pt idx="10">
                  <c:v>1.05235722287709</c:v>
                </c:pt>
                <c:pt idx="11">
                  <c:v>0.000252096688155388</c:v>
                </c:pt>
                <c:pt idx="12">
                  <c:v>1.318702209383009</c:v>
                </c:pt>
                <c:pt idx="13">
                  <c:v>0.257892841497074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0.0628825071386871</c:v>
                </c:pt>
              </c:numCache>
            </c:numRef>
          </c:xVal>
          <c:yVal>
            <c:numRef>
              <c:f>'A1'!$G$29:$G$46</c:f>
              <c:numCache>
                <c:formatCode>General</c:formatCode>
                <c:ptCount val="18"/>
                <c:pt idx="0">
                  <c:v>6.731421936905741</c:v>
                </c:pt>
                <c:pt idx="1">
                  <c:v>0.774504338889144</c:v>
                </c:pt>
                <c:pt idx="2">
                  <c:v>2.526739944824702</c:v>
                </c:pt>
                <c:pt idx="3">
                  <c:v>3.270446277467247</c:v>
                </c:pt>
                <c:pt idx="4">
                  <c:v>0.0</c:v>
                </c:pt>
                <c:pt idx="5">
                  <c:v>2.562018411718523</c:v>
                </c:pt>
                <c:pt idx="6">
                  <c:v>0.0</c:v>
                </c:pt>
                <c:pt idx="7">
                  <c:v>0.0</c:v>
                </c:pt>
                <c:pt idx="8">
                  <c:v>0.602640868310964</c:v>
                </c:pt>
                <c:pt idx="9">
                  <c:v>2.053442341024122</c:v>
                </c:pt>
                <c:pt idx="10">
                  <c:v>2.38359172003769</c:v>
                </c:pt>
                <c:pt idx="11">
                  <c:v>0.00852487047469992</c:v>
                </c:pt>
                <c:pt idx="12">
                  <c:v>0.819215629889858</c:v>
                </c:pt>
                <c:pt idx="13">
                  <c:v>0.249775633152416</c:v>
                </c:pt>
                <c:pt idx="14">
                  <c:v>0.0</c:v>
                </c:pt>
                <c:pt idx="15">
                  <c:v>0.0</c:v>
                </c:pt>
                <c:pt idx="16">
                  <c:v>0.000937442801341572</c:v>
                </c:pt>
                <c:pt idx="17">
                  <c:v>0.0610310540847809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noFill/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'A1'!$H$29:$H$46</c:f>
              <c:numCache>
                <c:formatCode>General</c:formatCode>
                <c:ptCount val="18"/>
                <c:pt idx="0">
                  <c:v>7.36924481644961</c:v>
                </c:pt>
                <c:pt idx="1">
                  <c:v>0.99923961385056</c:v>
                </c:pt>
                <c:pt idx="2">
                  <c:v>1.256475739920234</c:v>
                </c:pt>
                <c:pt idx="3">
                  <c:v>4.223641706147637</c:v>
                </c:pt>
                <c:pt idx="4">
                  <c:v>0.0</c:v>
                </c:pt>
                <c:pt idx="5">
                  <c:v>2.41595659143122</c:v>
                </c:pt>
                <c:pt idx="6">
                  <c:v>0.0</c:v>
                </c:pt>
                <c:pt idx="7">
                  <c:v>0.0</c:v>
                </c:pt>
                <c:pt idx="8">
                  <c:v>0.365249530670762</c:v>
                </c:pt>
                <c:pt idx="9">
                  <c:v>0.0</c:v>
                </c:pt>
                <c:pt idx="10" formatCode="0.0000">
                  <c:v>1.457397923091244</c:v>
                </c:pt>
                <c:pt idx="11" formatCode="0.0000">
                  <c:v>0.00385677618859121</c:v>
                </c:pt>
                <c:pt idx="12">
                  <c:v>0.928897873754252</c:v>
                </c:pt>
                <c:pt idx="13" formatCode="0.0000">
                  <c:v>0.200375806241319</c:v>
                </c:pt>
                <c:pt idx="14">
                  <c:v>0.0</c:v>
                </c:pt>
                <c:pt idx="15">
                  <c:v>0.0</c:v>
                </c:pt>
                <c:pt idx="16">
                  <c:v>0.174840321493022</c:v>
                </c:pt>
                <c:pt idx="17" formatCode="0.0000">
                  <c:v>0.0574034913076125</c:v>
                </c:pt>
              </c:numCache>
            </c:numRef>
          </c:xVal>
          <c:yVal>
            <c:numRef>
              <c:f>'A1'!$I$29:$I$46</c:f>
              <c:numCache>
                <c:formatCode>0.0000</c:formatCode>
                <c:ptCount val="18"/>
                <c:pt idx="0">
                  <c:v>6.409640863041917</c:v>
                </c:pt>
                <c:pt idx="1">
                  <c:v>0.503502253218163</c:v>
                </c:pt>
                <c:pt idx="2">
                  <c:v>0.902159636634397</c:v>
                </c:pt>
                <c:pt idx="3">
                  <c:v>3.264104762533053</c:v>
                </c:pt>
                <c:pt idx="4" formatCode="General">
                  <c:v>0.0</c:v>
                </c:pt>
                <c:pt idx="5">
                  <c:v>2.922316595252499</c:v>
                </c:pt>
                <c:pt idx="6" formatCode="General">
                  <c:v>0.0</c:v>
                </c:pt>
                <c:pt idx="7" formatCode="General">
                  <c:v>0.0</c:v>
                </c:pt>
                <c:pt idx="8">
                  <c:v>0.218090845133568</c:v>
                </c:pt>
                <c:pt idx="9">
                  <c:v>0.0</c:v>
                </c:pt>
                <c:pt idx="10">
                  <c:v>3.41463598081971</c:v>
                </c:pt>
                <c:pt idx="11">
                  <c:v>0.0132771060324606</c:v>
                </c:pt>
                <c:pt idx="12">
                  <c:v>0.526445543096163</c:v>
                </c:pt>
                <c:pt idx="13">
                  <c:v>0.165551187045768</c:v>
                </c:pt>
                <c:pt idx="14" formatCode="General">
                  <c:v>0.0</c:v>
                </c:pt>
                <c:pt idx="15" formatCode="General">
                  <c:v>0.0</c:v>
                </c:pt>
                <c:pt idx="16">
                  <c:v>0.113432706906592</c:v>
                </c:pt>
                <c:pt idx="17">
                  <c:v>0.0601798517921644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93737648"/>
        <c:axId val="-1994795392"/>
      </c:scatterChart>
      <c:valAx>
        <c:axId val="-199373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4795392"/>
        <c:crosses val="autoZero"/>
        <c:crossBetween val="midCat"/>
      </c:valAx>
      <c:valAx>
        <c:axId val="-199479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3737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Glyc/ppp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'A1'!$B$28</c:f>
              <c:strCache>
                <c:ptCount val="1"/>
                <c:pt idx="0">
                  <c:v>-16.6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'A1'!$B$29:$B$46</c:f>
              <c:numCache>
                <c:formatCode>0.00</c:formatCode>
                <c:ptCount val="18"/>
                <c:pt idx="0">
                  <c:v>0.786701069076628</c:v>
                </c:pt>
                <c:pt idx="1">
                  <c:v>0.231251255223985</c:v>
                </c:pt>
                <c:pt idx="2">
                  <c:v>0.843982723105166</c:v>
                </c:pt>
                <c:pt idx="3">
                  <c:v>0.699541973738048</c:v>
                </c:pt>
                <c:pt idx="4">
                  <c:v>0.682647169345145</c:v>
                </c:pt>
                <c:pt idx="5">
                  <c:v>0.75575589192391</c:v>
                </c:pt>
                <c:pt idx="6">
                  <c:v>9.348264403624947</c:v>
                </c:pt>
                <c:pt idx="7">
                  <c:v>0.993120694996083</c:v>
                </c:pt>
                <c:pt idx="8">
                  <c:v>4.091757945509559</c:v>
                </c:pt>
                <c:pt idx="9">
                  <c:v>0.322706223718797</c:v>
                </c:pt>
                <c:pt idx="10">
                  <c:v>7.169034238117203</c:v>
                </c:pt>
                <c:pt idx="11">
                  <c:v>0.0955584833474118</c:v>
                </c:pt>
                <c:pt idx="12">
                  <c:v>2.216192384129111</c:v>
                </c:pt>
                <c:pt idx="13">
                  <c:v>0.387535288325748</c:v>
                </c:pt>
                <c:pt idx="14">
                  <c:v>0.0800157317519772</c:v>
                </c:pt>
                <c:pt idx="15">
                  <c:v>0.0650462783696532</c:v>
                </c:pt>
                <c:pt idx="16">
                  <c:v>0.000507072223730616</c:v>
                </c:pt>
                <c:pt idx="17">
                  <c:v>0.122851174804785</c:v>
                </c:pt>
              </c:numCache>
            </c:numRef>
          </c:val>
        </c:ser>
        <c:ser>
          <c:idx val="1"/>
          <c:order val="1"/>
          <c:tx>
            <c:strRef>
              <c:f>'A1'!$C$28</c:f>
              <c:strCache>
                <c:ptCount val="1"/>
                <c:pt idx="0">
                  <c:v>-28.6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'A1'!$C$29:$C$46</c:f>
              <c:numCache>
                <c:formatCode>0.00</c:formatCode>
                <c:ptCount val="18"/>
                <c:pt idx="0">
                  <c:v>0.679443320693264</c:v>
                </c:pt>
                <c:pt idx="1">
                  <c:v>0.214036836030409</c:v>
                </c:pt>
                <c:pt idx="2">
                  <c:v>0.95554003237322</c:v>
                </c:pt>
                <c:pt idx="3">
                  <c:v>1.22229521596609</c:v>
                </c:pt>
                <c:pt idx="4">
                  <c:v>1.020021039250879</c:v>
                </c:pt>
                <c:pt idx="5">
                  <c:v>0.44208523772478</c:v>
                </c:pt>
                <c:pt idx="6">
                  <c:v>5.157218596194436</c:v>
                </c:pt>
                <c:pt idx="7">
                  <c:v>0.564140458350614</c:v>
                </c:pt>
                <c:pt idx="8">
                  <c:v>2.233308855400101</c:v>
                </c:pt>
                <c:pt idx="9">
                  <c:v>0.319652224474171</c:v>
                </c:pt>
                <c:pt idx="10">
                  <c:v>0.337605595575828</c:v>
                </c:pt>
                <c:pt idx="11">
                  <c:v>0.00323110302871837</c:v>
                </c:pt>
                <c:pt idx="12">
                  <c:v>2.393714560443684</c:v>
                </c:pt>
                <c:pt idx="13">
                  <c:v>0.183521468612014</c:v>
                </c:pt>
                <c:pt idx="14">
                  <c:v>0.250531356625841</c:v>
                </c:pt>
                <c:pt idx="15">
                  <c:v>0.0964337646731879</c:v>
                </c:pt>
                <c:pt idx="16">
                  <c:v>0.0</c:v>
                </c:pt>
                <c:pt idx="17">
                  <c:v>0.871665819924918</c:v>
                </c:pt>
              </c:numCache>
            </c:numRef>
          </c:val>
        </c:ser>
        <c:ser>
          <c:idx val="2"/>
          <c:order val="2"/>
          <c:tx>
            <c:strRef>
              <c:f>'A1'!$D$28</c:f>
              <c:strCache>
                <c:ptCount val="1"/>
                <c:pt idx="0">
                  <c:v>-53.6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'A1'!$D$29:$D$46</c:f>
              <c:numCache>
                <c:formatCode>0.00</c:formatCode>
                <c:ptCount val="18"/>
                <c:pt idx="0">
                  <c:v>1.53295390107205</c:v>
                </c:pt>
                <c:pt idx="1">
                  <c:v>0.760958808433826</c:v>
                </c:pt>
                <c:pt idx="2">
                  <c:v>1.222044368287785</c:v>
                </c:pt>
                <c:pt idx="3">
                  <c:v>3.923836423132058</c:v>
                </c:pt>
                <c:pt idx="4">
                  <c:v>1.971750589120958</c:v>
                </c:pt>
                <c:pt idx="5">
                  <c:v>0.677865381944103</c:v>
                </c:pt>
                <c:pt idx="6">
                  <c:v>2.970618545528991</c:v>
                </c:pt>
                <c:pt idx="7">
                  <c:v>0.29721272286243</c:v>
                </c:pt>
                <c:pt idx="8">
                  <c:v>1.115858774690514</c:v>
                </c:pt>
                <c:pt idx="9">
                  <c:v>0.607416967173411</c:v>
                </c:pt>
                <c:pt idx="10">
                  <c:v>0.101200979336325</c:v>
                </c:pt>
                <c:pt idx="11">
                  <c:v>0.0</c:v>
                </c:pt>
                <c:pt idx="12">
                  <c:v>3.246113096126477</c:v>
                </c:pt>
                <c:pt idx="13">
                  <c:v>0.432705597861276</c:v>
                </c:pt>
                <c:pt idx="14">
                  <c:v>0.0771687739086809</c:v>
                </c:pt>
                <c:pt idx="15">
                  <c:v>0.1228379210188</c:v>
                </c:pt>
                <c:pt idx="16">
                  <c:v>0.000527923150490944</c:v>
                </c:pt>
                <c:pt idx="17">
                  <c:v>0.175020720837279</c:v>
                </c:pt>
              </c:numCache>
            </c:numRef>
          </c:val>
        </c:ser>
        <c:ser>
          <c:idx val="3"/>
          <c:order val="3"/>
          <c:tx>
            <c:strRef>
              <c:f>'A1'!$E$28</c:f>
              <c:strCache>
                <c:ptCount val="1"/>
                <c:pt idx="0">
                  <c:v>-14.2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'A1'!$E$29:$E$46</c:f>
              <c:numCache>
                <c:formatCode>0.00</c:formatCode>
                <c:ptCount val="18"/>
                <c:pt idx="0">
                  <c:v>2.196612604279917</c:v>
                </c:pt>
                <c:pt idx="1">
                  <c:v>1.236608579297085</c:v>
                </c:pt>
                <c:pt idx="2">
                  <c:v>3.019447554370212</c:v>
                </c:pt>
                <c:pt idx="3">
                  <c:v>2.174603073169346</c:v>
                </c:pt>
                <c:pt idx="4">
                  <c:v>5.312328209509879</c:v>
                </c:pt>
                <c:pt idx="5">
                  <c:v>3.041726708683622</c:v>
                </c:pt>
                <c:pt idx="6">
                  <c:v>2.687204934471074</c:v>
                </c:pt>
                <c:pt idx="7">
                  <c:v>0.241013742479383</c:v>
                </c:pt>
                <c:pt idx="8">
                  <c:v>0.893288817398098</c:v>
                </c:pt>
                <c:pt idx="9">
                  <c:v>2.941975100805731</c:v>
                </c:pt>
                <c:pt idx="10">
                  <c:v>0.789166257076831</c:v>
                </c:pt>
                <c:pt idx="11">
                  <c:v>0.000412293301018637</c:v>
                </c:pt>
                <c:pt idx="12">
                  <c:v>1.294324171616834</c:v>
                </c:pt>
                <c:pt idx="13">
                  <c:v>0.299187106382236</c:v>
                </c:pt>
                <c:pt idx="14">
                  <c:v>0.0</c:v>
                </c:pt>
                <c:pt idx="15">
                  <c:v>0.165603308683186</c:v>
                </c:pt>
                <c:pt idx="16">
                  <c:v>0.00511630111465787</c:v>
                </c:pt>
                <c:pt idx="17">
                  <c:v>0.0755970022693118</c:v>
                </c:pt>
              </c:numCache>
            </c:numRef>
          </c:val>
        </c:ser>
        <c:ser>
          <c:idx val="4"/>
          <c:order val="4"/>
          <c:tx>
            <c:strRef>
              <c:f>'A1'!$F$28</c:f>
              <c:strCache>
                <c:ptCount val="1"/>
                <c:pt idx="0">
                  <c:v>-11.8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'A1'!$F$29:$F$46</c:f>
              <c:numCache>
                <c:formatCode>0.00</c:formatCode>
                <c:ptCount val="18"/>
                <c:pt idx="0">
                  <c:v>4.284986384432506</c:v>
                </c:pt>
                <c:pt idx="1">
                  <c:v>0.950193761965613</c:v>
                </c:pt>
                <c:pt idx="2">
                  <c:v>3.009754567864107</c:v>
                </c:pt>
                <c:pt idx="3">
                  <c:v>2.744195425019559</c:v>
                </c:pt>
                <c:pt idx="4">
                  <c:v>0.0</c:v>
                </c:pt>
                <c:pt idx="5">
                  <c:v>2.500446191118224</c:v>
                </c:pt>
                <c:pt idx="6">
                  <c:v>2.335354243641692</c:v>
                </c:pt>
                <c:pt idx="7">
                  <c:v>0.0</c:v>
                </c:pt>
                <c:pt idx="8">
                  <c:v>0.945948144324983</c:v>
                </c:pt>
                <c:pt idx="9">
                  <c:v>2.967283706176813</c:v>
                </c:pt>
                <c:pt idx="10">
                  <c:v>1.05235722287709</c:v>
                </c:pt>
                <c:pt idx="11">
                  <c:v>0.000252096688155388</c:v>
                </c:pt>
                <c:pt idx="12">
                  <c:v>1.318702209383009</c:v>
                </c:pt>
                <c:pt idx="13">
                  <c:v>0.257892841497074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0.0628825071386871</c:v>
                </c:pt>
              </c:numCache>
            </c:numRef>
          </c:val>
        </c:ser>
        <c:ser>
          <c:idx val="5"/>
          <c:order val="5"/>
          <c:tx>
            <c:strRef>
              <c:f>'A1'!$G$28</c:f>
              <c:strCache>
                <c:ptCount val="1"/>
                <c:pt idx="0">
                  <c:v>-8.3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'A1'!$G$29:$G$46</c:f>
              <c:numCache>
                <c:formatCode>General</c:formatCode>
                <c:ptCount val="18"/>
                <c:pt idx="0">
                  <c:v>6.731421936905741</c:v>
                </c:pt>
                <c:pt idx="1">
                  <c:v>0.774504338889144</c:v>
                </c:pt>
                <c:pt idx="2">
                  <c:v>2.526739944824702</c:v>
                </c:pt>
                <c:pt idx="3">
                  <c:v>3.270446277467247</c:v>
                </c:pt>
                <c:pt idx="4">
                  <c:v>0.0</c:v>
                </c:pt>
                <c:pt idx="5">
                  <c:v>2.562018411718523</c:v>
                </c:pt>
                <c:pt idx="6">
                  <c:v>0.0</c:v>
                </c:pt>
                <c:pt idx="7">
                  <c:v>0.0</c:v>
                </c:pt>
                <c:pt idx="8">
                  <c:v>0.602640868310964</c:v>
                </c:pt>
                <c:pt idx="9">
                  <c:v>2.053442341024122</c:v>
                </c:pt>
                <c:pt idx="10">
                  <c:v>2.38359172003769</c:v>
                </c:pt>
                <c:pt idx="11">
                  <c:v>0.00852487047469992</c:v>
                </c:pt>
                <c:pt idx="12">
                  <c:v>0.819215629889858</c:v>
                </c:pt>
                <c:pt idx="13">
                  <c:v>0.249775633152416</c:v>
                </c:pt>
                <c:pt idx="14">
                  <c:v>0.0</c:v>
                </c:pt>
                <c:pt idx="15">
                  <c:v>0.0</c:v>
                </c:pt>
                <c:pt idx="16">
                  <c:v>0.000937442801341572</c:v>
                </c:pt>
                <c:pt idx="17">
                  <c:v>0.0610310540847809</c:v>
                </c:pt>
              </c:numCache>
            </c:numRef>
          </c:val>
        </c:ser>
        <c:ser>
          <c:idx val="6"/>
          <c:order val="6"/>
          <c:tx>
            <c:strRef>
              <c:f>'A1'!$H$28</c:f>
              <c:strCache>
                <c:ptCount val="1"/>
                <c:pt idx="0">
                  <c:v>-5.4</c:v>
                </c:pt>
              </c:strCache>
            </c:strRef>
          </c:tx>
          <c:spPr>
            <a:pattFill prst="narHorz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cat>
            <c:strRef>
              <c:f>'A1'!$A$29:$A$46</c:f>
              <c:strCache>
                <c:ptCount val="18"/>
                <c:pt idx="0">
                  <c:v>G6P</c:v>
                </c:pt>
                <c:pt idx="1">
                  <c:v>F6P</c:v>
                </c:pt>
                <c:pt idx="2">
                  <c:v>M1P</c:v>
                </c:pt>
                <c:pt idx="3">
                  <c:v>FBP </c:v>
                </c:pt>
                <c:pt idx="4">
                  <c:v>DHAP</c:v>
                </c:pt>
                <c:pt idx="5">
                  <c:v>G3P</c:v>
                </c:pt>
                <c:pt idx="6">
                  <c:v>3PG</c:v>
                </c:pt>
                <c:pt idx="7">
                  <c:v>2PG</c:v>
                </c:pt>
                <c:pt idx="8">
                  <c:v>PEP </c:v>
                </c:pt>
                <c:pt idx="9">
                  <c:v>Pyr</c:v>
                </c:pt>
                <c:pt idx="10">
                  <c:v>Tre</c:v>
                </c:pt>
                <c:pt idx="11">
                  <c:v>T6P</c:v>
                </c:pt>
                <c:pt idx="12">
                  <c:v>UDP-Glc</c:v>
                </c:pt>
                <c:pt idx="13">
                  <c:v>Rib5P</c:v>
                </c:pt>
                <c:pt idx="14">
                  <c:v>Ribu5P</c:v>
                </c:pt>
                <c:pt idx="15">
                  <c:v>Xyl5P</c:v>
                </c:pt>
                <c:pt idx="16">
                  <c:v>6PG</c:v>
                </c:pt>
                <c:pt idx="17">
                  <c:v>S7P</c:v>
                </c:pt>
              </c:strCache>
            </c:strRef>
          </c:cat>
          <c:val>
            <c:numRef>
              <c:f>'A1'!$H$29:$H$46</c:f>
              <c:numCache>
                <c:formatCode>General</c:formatCode>
                <c:ptCount val="18"/>
                <c:pt idx="0">
                  <c:v>7.36924481644961</c:v>
                </c:pt>
                <c:pt idx="1">
                  <c:v>0.99923961385056</c:v>
                </c:pt>
                <c:pt idx="2">
                  <c:v>1.256475739920234</c:v>
                </c:pt>
                <c:pt idx="3">
                  <c:v>4.223641706147637</c:v>
                </c:pt>
                <c:pt idx="4">
                  <c:v>0.0</c:v>
                </c:pt>
                <c:pt idx="5">
                  <c:v>2.41595659143122</c:v>
                </c:pt>
                <c:pt idx="6">
                  <c:v>0.0</c:v>
                </c:pt>
                <c:pt idx="7">
                  <c:v>0.0</c:v>
                </c:pt>
                <c:pt idx="8">
                  <c:v>0.365249530670762</c:v>
                </c:pt>
                <c:pt idx="9">
                  <c:v>0.0</c:v>
                </c:pt>
                <c:pt idx="10" formatCode="0.0000">
                  <c:v>1.457397923091244</c:v>
                </c:pt>
                <c:pt idx="11" formatCode="0.0000">
                  <c:v>0.00385677618859121</c:v>
                </c:pt>
                <c:pt idx="12">
                  <c:v>0.928897873754252</c:v>
                </c:pt>
                <c:pt idx="13" formatCode="0.0000">
                  <c:v>0.200375806241319</c:v>
                </c:pt>
                <c:pt idx="14">
                  <c:v>0.0</c:v>
                </c:pt>
                <c:pt idx="15">
                  <c:v>0.0</c:v>
                </c:pt>
                <c:pt idx="16">
                  <c:v>0.174840321493022</c:v>
                </c:pt>
                <c:pt idx="17" formatCode="0.0000">
                  <c:v>0.0574034913076125</c:v>
                </c:pt>
              </c:numCache>
            </c:numRef>
          </c:val>
        </c:ser>
        <c:ser>
          <c:idx val="7"/>
          <c:order val="7"/>
          <c:tx>
            <c:strRef>
              <c:f>'A1'!$I$28</c:f>
              <c:strCache>
                <c:ptCount val="1"/>
                <c:pt idx="0">
                  <c:v>-2.5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Lit>
              <c:ptCount val="1"/>
              <c:pt idx="0">
                <c:v>''A1'!$A$29:$A$46</c:v>
              </c:pt>
            </c:strLit>
          </c:cat>
          <c:val>
            <c:numRef>
              <c:f>'A1'!$I$29:$I$46</c:f>
              <c:numCache>
                <c:formatCode>0.0000</c:formatCode>
                <c:ptCount val="18"/>
                <c:pt idx="0">
                  <c:v>6.409640863041917</c:v>
                </c:pt>
                <c:pt idx="1">
                  <c:v>0.503502253218163</c:v>
                </c:pt>
                <c:pt idx="2">
                  <c:v>0.902159636634397</c:v>
                </c:pt>
                <c:pt idx="3">
                  <c:v>3.264104762533053</c:v>
                </c:pt>
                <c:pt idx="4" formatCode="General">
                  <c:v>0.0</c:v>
                </c:pt>
                <c:pt idx="5">
                  <c:v>2.922316595252499</c:v>
                </c:pt>
                <c:pt idx="6" formatCode="General">
                  <c:v>0.0</c:v>
                </c:pt>
                <c:pt idx="7" formatCode="General">
                  <c:v>0.0</c:v>
                </c:pt>
                <c:pt idx="8">
                  <c:v>0.218090845133568</c:v>
                </c:pt>
                <c:pt idx="9">
                  <c:v>0.0</c:v>
                </c:pt>
                <c:pt idx="10">
                  <c:v>3.41463598081971</c:v>
                </c:pt>
                <c:pt idx="11">
                  <c:v>0.0132771060324606</c:v>
                </c:pt>
                <c:pt idx="12">
                  <c:v>0.526445543096163</c:v>
                </c:pt>
                <c:pt idx="13">
                  <c:v>0.165551187045768</c:v>
                </c:pt>
                <c:pt idx="14" formatCode="General">
                  <c:v>0.0</c:v>
                </c:pt>
                <c:pt idx="15" formatCode="General">
                  <c:v>0.0</c:v>
                </c:pt>
                <c:pt idx="16">
                  <c:v>0.113432706906592</c:v>
                </c:pt>
                <c:pt idx="17">
                  <c:v>0.0601798517921644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26028656"/>
        <c:axId val="-2025917712"/>
      </c:barChart>
      <c:catAx>
        <c:axId val="-2026028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025917712"/>
        <c:crosses val="autoZero"/>
        <c:auto val="1"/>
        <c:lblAlgn val="ctr"/>
        <c:lblOffset val="100"/>
        <c:noMultiLvlLbl val="0"/>
      </c:catAx>
      <c:valAx>
        <c:axId val="-202591771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02602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7195147903809"/>
          <c:y val="0.0883378252215117"/>
          <c:w val="0.096121805413144"/>
          <c:h val="0.4161094963800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tca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>
        <c:manualLayout>
          <c:layoutTarget val="inner"/>
          <c:xMode val="edge"/>
          <c:yMode val="edge"/>
          <c:x val="0.123892124049604"/>
          <c:y val="0.162975743803837"/>
          <c:w val="0.813368414943218"/>
          <c:h val="0.58490285190861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'A1'!$B$28</c:f>
              <c:strCache>
                <c:ptCount val="1"/>
                <c:pt idx="0">
                  <c:v>-16.6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'A1'!$B$53:$B$59</c:f>
              <c:numCache>
                <c:formatCode>0.00</c:formatCode>
                <c:ptCount val="7"/>
                <c:pt idx="0">
                  <c:v>7.121559954791761</c:v>
                </c:pt>
                <c:pt idx="1">
                  <c:v>0.280246006213862</c:v>
                </c:pt>
                <c:pt idx="2">
                  <c:v>0.35462908123477</c:v>
                </c:pt>
                <c:pt idx="3">
                  <c:v>1.294836380248048</c:v>
                </c:pt>
                <c:pt idx="4">
                  <c:v>3.576559812265749</c:v>
                </c:pt>
                <c:pt idx="5">
                  <c:v>0.054038697574511</c:v>
                </c:pt>
                <c:pt idx="6">
                  <c:v>0.250441930899138</c:v>
                </c:pt>
              </c:numCache>
            </c:numRef>
          </c:val>
        </c:ser>
        <c:ser>
          <c:idx val="1"/>
          <c:order val="1"/>
          <c:tx>
            <c:strRef>
              <c:f>'A1'!$C$28</c:f>
              <c:strCache>
                <c:ptCount val="1"/>
                <c:pt idx="0">
                  <c:v>-28.6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'A1'!$C$53:$C$59</c:f>
              <c:numCache>
                <c:formatCode>0.00</c:formatCode>
                <c:ptCount val="7"/>
                <c:pt idx="0">
                  <c:v>17.2610071260228</c:v>
                </c:pt>
                <c:pt idx="1">
                  <c:v>0.322656149271524</c:v>
                </c:pt>
                <c:pt idx="2">
                  <c:v>0.45357482072213</c:v>
                </c:pt>
                <c:pt idx="3">
                  <c:v>3.393055849333685</c:v>
                </c:pt>
                <c:pt idx="4">
                  <c:v>3.540517713269406</c:v>
                </c:pt>
                <c:pt idx="5">
                  <c:v>0.0458415513229206</c:v>
                </c:pt>
                <c:pt idx="6">
                  <c:v>0.413227865178006</c:v>
                </c:pt>
              </c:numCache>
            </c:numRef>
          </c:val>
        </c:ser>
        <c:ser>
          <c:idx val="2"/>
          <c:order val="2"/>
          <c:tx>
            <c:strRef>
              <c:f>'A1'!$D$28</c:f>
              <c:strCache>
                <c:ptCount val="1"/>
                <c:pt idx="0">
                  <c:v>-53.6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'A1'!$D$53:$D$59</c:f>
              <c:numCache>
                <c:formatCode>0.00</c:formatCode>
                <c:ptCount val="7"/>
                <c:pt idx="0">
                  <c:v>9.283571204606287</c:v>
                </c:pt>
                <c:pt idx="1">
                  <c:v>0.390573252520579</c:v>
                </c:pt>
                <c:pt idx="2">
                  <c:v>0.260172884810402</c:v>
                </c:pt>
                <c:pt idx="3">
                  <c:v>1.001101677821205</c:v>
                </c:pt>
                <c:pt idx="4">
                  <c:v>4.311817262832965</c:v>
                </c:pt>
                <c:pt idx="5">
                  <c:v>0.130843803524795</c:v>
                </c:pt>
                <c:pt idx="6">
                  <c:v>0.591353068212316</c:v>
                </c:pt>
              </c:numCache>
            </c:numRef>
          </c:val>
        </c:ser>
        <c:ser>
          <c:idx val="3"/>
          <c:order val="3"/>
          <c:tx>
            <c:strRef>
              <c:f>'A1'!$E$28</c:f>
              <c:strCache>
                <c:ptCount val="1"/>
                <c:pt idx="0">
                  <c:v>-14.2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'A1'!$E$53:$E$59</c:f>
              <c:numCache>
                <c:formatCode>0.00</c:formatCode>
                <c:ptCount val="7"/>
                <c:pt idx="0">
                  <c:v>34.95241378493571</c:v>
                </c:pt>
                <c:pt idx="1">
                  <c:v>0.378228385323752</c:v>
                </c:pt>
                <c:pt idx="2">
                  <c:v>0.879321080500284</c:v>
                </c:pt>
                <c:pt idx="3">
                  <c:v>8.707743473855636</c:v>
                </c:pt>
                <c:pt idx="4">
                  <c:v>12.83880165641331</c:v>
                </c:pt>
                <c:pt idx="5">
                  <c:v>0.319472501009267</c:v>
                </c:pt>
                <c:pt idx="6">
                  <c:v>1.304050679859103</c:v>
                </c:pt>
              </c:numCache>
            </c:numRef>
          </c:val>
        </c:ser>
        <c:ser>
          <c:idx val="4"/>
          <c:order val="4"/>
          <c:tx>
            <c:strRef>
              <c:f>'A1'!$F$28</c:f>
              <c:strCache>
                <c:ptCount val="1"/>
                <c:pt idx="0">
                  <c:v>-11.8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'A1'!$F$53:$F$59</c:f>
              <c:numCache>
                <c:formatCode>0.00</c:formatCode>
                <c:ptCount val="7"/>
                <c:pt idx="0">
                  <c:v>14.20533568583326</c:v>
                </c:pt>
                <c:pt idx="1">
                  <c:v>0.199644341181052</c:v>
                </c:pt>
                <c:pt idx="2">
                  <c:v>0.69088891777719</c:v>
                </c:pt>
                <c:pt idx="3">
                  <c:v>3.792361892113973</c:v>
                </c:pt>
                <c:pt idx="4">
                  <c:v>5.404921999999157</c:v>
                </c:pt>
                <c:pt idx="5">
                  <c:v>0.0</c:v>
                </c:pt>
                <c:pt idx="6">
                  <c:v>1.321151371695698</c:v>
                </c:pt>
              </c:numCache>
            </c:numRef>
          </c:val>
        </c:ser>
        <c:ser>
          <c:idx val="5"/>
          <c:order val="5"/>
          <c:tx>
            <c:strRef>
              <c:f>'A1'!$G$28</c:f>
              <c:strCache>
                <c:ptCount val="1"/>
                <c:pt idx="0">
                  <c:v>-8.3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'A1'!$G$53:$G$59</c:f>
              <c:numCache>
                <c:formatCode>General</c:formatCode>
                <c:ptCount val="7"/>
                <c:pt idx="0">
                  <c:v>58.58539009512502</c:v>
                </c:pt>
                <c:pt idx="1">
                  <c:v>0.298073322208494</c:v>
                </c:pt>
                <c:pt idx="2">
                  <c:v>0.605624535794944</c:v>
                </c:pt>
                <c:pt idx="3">
                  <c:v>18.18438551752403</c:v>
                </c:pt>
                <c:pt idx="4">
                  <c:v>7.760619091279305</c:v>
                </c:pt>
                <c:pt idx="5">
                  <c:v>0.0</c:v>
                </c:pt>
                <c:pt idx="6">
                  <c:v>1.004026426527452</c:v>
                </c:pt>
              </c:numCache>
            </c:numRef>
          </c:val>
        </c:ser>
        <c:ser>
          <c:idx val="6"/>
          <c:order val="6"/>
          <c:tx>
            <c:strRef>
              <c:f>'A1'!$H$28</c:f>
              <c:strCache>
                <c:ptCount val="1"/>
                <c:pt idx="0">
                  <c:v>-5.4</c:v>
                </c:pt>
              </c:strCache>
            </c:strRef>
          </c:tx>
          <c:spPr>
            <a:pattFill prst="narHorz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'A1'!$H$53:$H$59</c:f>
              <c:numCache>
                <c:formatCode>General</c:formatCode>
                <c:ptCount val="7"/>
                <c:pt idx="0">
                  <c:v>14.2337649537043</c:v>
                </c:pt>
                <c:pt idx="1">
                  <c:v>0.168818613562759</c:v>
                </c:pt>
                <c:pt idx="2" formatCode="0.0000">
                  <c:v>0.464054199223396</c:v>
                </c:pt>
                <c:pt idx="3">
                  <c:v>3.752436574049193</c:v>
                </c:pt>
                <c:pt idx="4">
                  <c:v>0.0</c:v>
                </c:pt>
                <c:pt idx="5">
                  <c:v>0.0</c:v>
                </c:pt>
                <c:pt idx="6">
                  <c:v>1.126150415888125</c:v>
                </c:pt>
              </c:numCache>
            </c:numRef>
          </c:val>
        </c:ser>
        <c:ser>
          <c:idx val="7"/>
          <c:order val="7"/>
          <c:tx>
            <c:strRef>
              <c:f>'A1'!$I$28</c:f>
              <c:strCache>
                <c:ptCount val="1"/>
                <c:pt idx="0">
                  <c:v>-2.5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'A1'!$A$53:$A$59</c:f>
              <c:strCache>
                <c:ptCount val="7"/>
                <c:pt idx="0">
                  <c:v>Succinate</c:v>
                </c:pt>
                <c:pt idx="1">
                  <c:v>aKG</c:v>
                </c:pt>
                <c:pt idx="2">
                  <c:v>Fum</c:v>
                </c:pt>
                <c:pt idx="3">
                  <c:v>Mal</c:v>
                </c:pt>
                <c:pt idx="4">
                  <c:v>Cit</c:v>
                </c:pt>
                <c:pt idx="5">
                  <c:v>iCit</c:v>
                </c:pt>
                <c:pt idx="6">
                  <c:v>AcCoA</c:v>
                </c:pt>
              </c:strCache>
            </c:strRef>
          </c:cat>
          <c:val>
            <c:numRef>
              <c:f>'A1'!$I$53:$I$59</c:f>
              <c:numCache>
                <c:formatCode>General</c:formatCode>
                <c:ptCount val="7"/>
                <c:pt idx="0" formatCode="0.0000">
                  <c:v>61.5626863305318</c:v>
                </c:pt>
                <c:pt idx="1">
                  <c:v>0.186539906966195</c:v>
                </c:pt>
                <c:pt idx="2">
                  <c:v>0.0</c:v>
                </c:pt>
                <c:pt idx="3" formatCode="0.0000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0.997364298933481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26426816"/>
        <c:axId val="-1992814800"/>
      </c:barChart>
      <c:catAx>
        <c:axId val="-2126426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2814800"/>
        <c:crosses val="autoZero"/>
        <c:auto val="1"/>
        <c:lblAlgn val="ctr"/>
        <c:lblOffset val="100"/>
        <c:noMultiLvlLbl val="0"/>
      </c:catAx>
      <c:valAx>
        <c:axId val="-1992814800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2642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'C'!$A$12</c:f>
              <c:strCache>
                <c:ptCount val="1"/>
                <c:pt idx="0">
                  <c:v>Ac-coA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'C'!$B$12:$I$12</c:f>
              <c:numCache>
                <c:formatCode>General</c:formatCode>
                <c:ptCount val="8"/>
                <c:pt idx="0">
                  <c:v>0.250441930899138</c:v>
                </c:pt>
                <c:pt idx="1">
                  <c:v>0.413227865178006</c:v>
                </c:pt>
                <c:pt idx="2">
                  <c:v>0.591353068212316</c:v>
                </c:pt>
                <c:pt idx="3">
                  <c:v>1.304050679859103</c:v>
                </c:pt>
                <c:pt idx="4">
                  <c:v>1.321151371695698</c:v>
                </c:pt>
                <c:pt idx="5">
                  <c:v>1.004026426527452</c:v>
                </c:pt>
                <c:pt idx="6">
                  <c:v>1.126150415888125</c:v>
                </c:pt>
                <c:pt idx="7">
                  <c:v>0.997364298933481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'C'!$A$11</c:f>
              <c:strCache>
                <c:ptCount val="1"/>
                <c:pt idx="0">
                  <c:v>CoA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'C'!$B$11:$I$11</c:f>
              <c:numCache>
                <c:formatCode>General</c:formatCode>
                <c:ptCount val="8"/>
                <c:pt idx="0">
                  <c:v>0.882769846226009</c:v>
                </c:pt>
                <c:pt idx="1">
                  <c:v>0.754836393287945</c:v>
                </c:pt>
                <c:pt idx="2">
                  <c:v>0.731649657579493</c:v>
                </c:pt>
                <c:pt idx="3">
                  <c:v>0.48857007216339</c:v>
                </c:pt>
                <c:pt idx="4">
                  <c:v>0.490116998058244</c:v>
                </c:pt>
                <c:pt idx="5">
                  <c:v>0.429512541738438</c:v>
                </c:pt>
                <c:pt idx="6">
                  <c:v>0.473091136096734</c:v>
                </c:pt>
                <c:pt idx="7">
                  <c:v>0.636756170846262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1780448"/>
        <c:axId val="-1991703728"/>
      </c:lineChart>
      <c:catAx>
        <c:axId val="-1991780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1703728"/>
        <c:crosses val="autoZero"/>
        <c:auto val="1"/>
        <c:lblAlgn val="ctr"/>
        <c:lblOffset val="100"/>
        <c:noMultiLvlLbl val="0"/>
      </c:catAx>
      <c:valAx>
        <c:axId val="-199170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17804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30819620262803"/>
          <c:y val="0.0937784919930604"/>
          <c:w val="0.764004280495349"/>
          <c:h val="0.748573844713196"/>
        </c:manualLayout>
      </c:layout>
      <c:lineChart>
        <c:grouping val="standard"/>
        <c:varyColors val="0"/>
        <c:ser>
          <c:idx val="2"/>
          <c:order val="0"/>
          <c:tx>
            <c:strRef>
              <c:f>'C'!$A$10</c:f>
              <c:strCache>
                <c:ptCount val="1"/>
                <c:pt idx="0">
                  <c:v>NADPH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'C'!$B$10:$I$10</c:f>
              <c:numCache>
                <c:formatCode>General</c:formatCode>
                <c:ptCount val="8"/>
                <c:pt idx="0">
                  <c:v>0.389909566742621</c:v>
                </c:pt>
                <c:pt idx="1">
                  <c:v>0.253785283858653</c:v>
                </c:pt>
                <c:pt idx="2">
                  <c:v>0.288325068099351</c:v>
                </c:pt>
                <c:pt idx="3">
                  <c:v>0.244375648649585</c:v>
                </c:pt>
                <c:pt idx="4">
                  <c:v>0.257887866921357</c:v>
                </c:pt>
                <c:pt idx="5">
                  <c:v>0.23976293933271</c:v>
                </c:pt>
                <c:pt idx="6">
                  <c:v>0.193559284906504</c:v>
                </c:pt>
                <c:pt idx="7">
                  <c:v>0.352738366142741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'C'!$A$9</c:f>
              <c:strCache>
                <c:ptCount val="1"/>
                <c:pt idx="0">
                  <c:v>NAD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'C'!$B$9:$I$9</c:f>
              <c:numCache>
                <c:formatCode>General</c:formatCode>
                <c:ptCount val="8"/>
                <c:pt idx="0">
                  <c:v>4.079850616095922</c:v>
                </c:pt>
                <c:pt idx="1">
                  <c:v>4.617023387119277</c:v>
                </c:pt>
                <c:pt idx="2">
                  <c:v>4.846059967575194</c:v>
                </c:pt>
                <c:pt idx="3">
                  <c:v>3.791509932025873</c:v>
                </c:pt>
                <c:pt idx="4">
                  <c:v>3.608028977361878</c:v>
                </c:pt>
                <c:pt idx="5">
                  <c:v>2.962571609288304</c:v>
                </c:pt>
                <c:pt idx="6">
                  <c:v>3.308892978899607</c:v>
                </c:pt>
                <c:pt idx="7">
                  <c:v>4.32180921617382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'C'!$A$12</c:f>
              <c:strCache>
                <c:ptCount val="1"/>
                <c:pt idx="0">
                  <c:v>Ac-coA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'C'!$B$12:$I$12</c:f>
              <c:numCache>
                <c:formatCode>General</c:formatCode>
                <c:ptCount val="8"/>
                <c:pt idx="0">
                  <c:v>0.250441930899138</c:v>
                </c:pt>
                <c:pt idx="1">
                  <c:v>0.413227865178006</c:v>
                </c:pt>
                <c:pt idx="2">
                  <c:v>0.591353068212316</c:v>
                </c:pt>
                <c:pt idx="3">
                  <c:v>1.304050679859103</c:v>
                </c:pt>
                <c:pt idx="4">
                  <c:v>1.321151371695698</c:v>
                </c:pt>
                <c:pt idx="5">
                  <c:v>1.004026426527452</c:v>
                </c:pt>
                <c:pt idx="6">
                  <c:v>1.126150415888125</c:v>
                </c:pt>
                <c:pt idx="7">
                  <c:v>0.997364298933481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'C'!$A$11</c:f>
              <c:strCache>
                <c:ptCount val="1"/>
                <c:pt idx="0">
                  <c:v>CoA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'C'!$B$11:$I$11</c:f>
              <c:numCache>
                <c:formatCode>General</c:formatCode>
                <c:ptCount val="8"/>
                <c:pt idx="0">
                  <c:v>0.882769846226009</c:v>
                </c:pt>
                <c:pt idx="1">
                  <c:v>0.754836393287945</c:v>
                </c:pt>
                <c:pt idx="2">
                  <c:v>0.731649657579493</c:v>
                </c:pt>
                <c:pt idx="3">
                  <c:v>0.48857007216339</c:v>
                </c:pt>
                <c:pt idx="4">
                  <c:v>0.490116998058244</c:v>
                </c:pt>
                <c:pt idx="5">
                  <c:v>0.429512541738438</c:v>
                </c:pt>
                <c:pt idx="6">
                  <c:v>0.473091136096734</c:v>
                </c:pt>
                <c:pt idx="7">
                  <c:v>0.636756170846262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3674640"/>
        <c:axId val="-1993667472"/>
      </c:lineChart>
      <c:catAx>
        <c:axId val="-199367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OUR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</a:t>
                </a:r>
                <a:r>
                  <a:rPr lang="nl-NL" sz="1000" b="1" i="0" u="none" strike="noStrike" baseline="0">
                    <a:effectLst/>
                  </a:rPr>
                  <a:t>(mmolO</a:t>
                </a:r>
                <a:r>
                  <a:rPr lang="nl-NL" sz="1000" b="1" i="0" u="none" strike="noStrike" baseline="-25000">
                    <a:effectLst/>
                  </a:rPr>
                  <a:t>2</a:t>
                </a:r>
                <a:r>
                  <a:rPr lang="nl-NL" sz="1000" b="1" i="0" u="none" strike="noStrike" baseline="0">
                    <a:effectLst/>
                  </a:rPr>
                  <a:t>/L</a:t>
                </a:r>
                <a:r>
                  <a:rPr lang="nl-NL" sz="1000" b="1" i="0" u="none" strike="noStrike" baseline="0">
                    <a:effectLst/>
                    <a:sym typeface="Symbol" charset="2"/>
                  </a:rPr>
                  <a:t></a:t>
                </a:r>
                <a:r>
                  <a:rPr lang="nl-NL" sz="1000" b="1" i="0" u="none" strike="noStrike" baseline="0">
                    <a:effectLst/>
                  </a:rPr>
                  <a:t>h)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3667472"/>
        <c:crosses val="autoZero"/>
        <c:auto val="1"/>
        <c:lblAlgn val="ctr"/>
        <c:lblOffset val="100"/>
        <c:noMultiLvlLbl val="0"/>
      </c:catAx>
      <c:valAx>
        <c:axId val="-199366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met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(µmol/gCDW)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36746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6187580364544"/>
          <c:y val="0.115361011840517"/>
          <c:w val="0.133812419635456"/>
          <c:h val="0.306640123441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27007259692651"/>
          <c:y val="0.0200616435118835"/>
          <c:w val="0.741911939066925"/>
          <c:h val="0.758964802500014"/>
        </c:manualLayout>
      </c:layout>
      <c:lineChart>
        <c:grouping val="standard"/>
        <c:varyColors val="0"/>
        <c:ser>
          <c:idx val="2"/>
          <c:order val="0"/>
          <c:tx>
            <c:strRef>
              <c:f>'C'!$A$10</c:f>
              <c:strCache>
                <c:ptCount val="1"/>
                <c:pt idx="0">
                  <c:v>NADPH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'C'!$B$10:$I$10</c:f>
              <c:numCache>
                <c:formatCode>General</c:formatCode>
                <c:ptCount val="8"/>
                <c:pt idx="0">
                  <c:v>0.389909566742621</c:v>
                </c:pt>
                <c:pt idx="1">
                  <c:v>0.253785283858653</c:v>
                </c:pt>
                <c:pt idx="2">
                  <c:v>0.288325068099351</c:v>
                </c:pt>
                <c:pt idx="3">
                  <c:v>0.244375648649585</c:v>
                </c:pt>
                <c:pt idx="4">
                  <c:v>0.257887866921357</c:v>
                </c:pt>
                <c:pt idx="5">
                  <c:v>0.23976293933271</c:v>
                </c:pt>
                <c:pt idx="6">
                  <c:v>0.193559284906504</c:v>
                </c:pt>
                <c:pt idx="7">
                  <c:v>0.352738366142741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'C'!$A$9</c:f>
              <c:strCache>
                <c:ptCount val="1"/>
                <c:pt idx="0">
                  <c:v>NAD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'C'!$B$9:$I$9</c:f>
              <c:numCache>
                <c:formatCode>General</c:formatCode>
                <c:ptCount val="8"/>
                <c:pt idx="0">
                  <c:v>4.079850616095922</c:v>
                </c:pt>
                <c:pt idx="1">
                  <c:v>4.617023387119277</c:v>
                </c:pt>
                <c:pt idx="2">
                  <c:v>4.846059967575194</c:v>
                </c:pt>
                <c:pt idx="3">
                  <c:v>3.791509932025873</c:v>
                </c:pt>
                <c:pt idx="4">
                  <c:v>3.608028977361878</c:v>
                </c:pt>
                <c:pt idx="5">
                  <c:v>2.962571609288304</c:v>
                </c:pt>
                <c:pt idx="6">
                  <c:v>3.308892978899607</c:v>
                </c:pt>
                <c:pt idx="7">
                  <c:v>4.32180921617382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'C'!$A$15</c:f>
              <c:strCache>
                <c:ptCount val="1"/>
                <c:pt idx="0">
                  <c:v>AcCoA/CoA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'C'!$B$15:$I$15</c:f>
              <c:numCache>
                <c:formatCode>General</c:formatCode>
                <c:ptCount val="8"/>
                <c:pt idx="0">
                  <c:v>0.221001877984789</c:v>
                </c:pt>
                <c:pt idx="1">
                  <c:v>0.353771517434074</c:v>
                </c:pt>
                <c:pt idx="2">
                  <c:v>0.446977966623912</c:v>
                </c:pt>
                <c:pt idx="3">
                  <c:v>0.727454860927963</c:v>
                </c:pt>
                <c:pt idx="4">
                  <c:v>0.729406748197769</c:v>
                </c:pt>
                <c:pt idx="5">
                  <c:v>0.700383072070928</c:v>
                </c:pt>
                <c:pt idx="6">
                  <c:v>0.704177811344653</c:v>
                </c:pt>
                <c:pt idx="7">
                  <c:v>0.610337069621257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0925104"/>
        <c:axId val="-1990918000"/>
      </c:lineChart>
      <c:catAx>
        <c:axId val="-199092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OTR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</a:t>
                </a:r>
                <a:r>
                  <a:rPr lang="nl-NL" sz="1000" b="1" i="0" u="none" strike="noStrike" baseline="0">
                    <a:effectLst/>
                  </a:rPr>
                  <a:t>(mmolO</a:t>
                </a:r>
                <a:r>
                  <a:rPr lang="nl-NL" sz="1000" b="1" i="0" u="none" strike="noStrike" baseline="-25000">
                    <a:effectLst/>
                  </a:rPr>
                  <a:t>2</a:t>
                </a:r>
                <a:r>
                  <a:rPr lang="nl-NL" sz="1000" b="1" i="0" u="none" strike="noStrike" baseline="0">
                    <a:effectLst/>
                  </a:rPr>
                  <a:t>/L</a:t>
                </a:r>
                <a:r>
                  <a:rPr lang="nl-NL" sz="1000" b="1" i="0" u="none" strike="noStrike" baseline="0">
                    <a:effectLst/>
                    <a:sym typeface="Symbol" charset="2"/>
                  </a:rPr>
                  <a:t></a:t>
                </a:r>
                <a:r>
                  <a:rPr lang="nl-NL" sz="1000" b="1" i="0" u="none" strike="noStrike" baseline="0">
                    <a:effectLst/>
                  </a:rPr>
                  <a:t>h)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66477875012934"/>
              <c:y val="0.918836595493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0918000"/>
        <c:crosses val="autoZero"/>
        <c:auto val="1"/>
        <c:lblAlgn val="ctr"/>
        <c:lblOffset val="100"/>
        <c:noMultiLvlLbl val="0"/>
      </c:catAx>
      <c:valAx>
        <c:axId val="-199091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met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(µmol/gCDW)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74845302109977"/>
              <c:y val="0.3250812142627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09251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6013693225748"/>
          <c:y val="0.11143069499729"/>
          <c:w val="0.163985085348845"/>
          <c:h val="0.1987733764817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'C (2)'!$A$12</c:f>
              <c:strCache>
                <c:ptCount val="1"/>
                <c:pt idx="0">
                  <c:v>Ac-coA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(2)'!$B$12:$I$12</c:f>
              <c:numCache>
                <c:formatCode>General</c:formatCode>
                <c:ptCount val="8"/>
                <c:pt idx="0">
                  <c:v>0.250441930899138</c:v>
                </c:pt>
                <c:pt idx="1">
                  <c:v>0.413227865178006</c:v>
                </c:pt>
                <c:pt idx="2">
                  <c:v>0.591353068212316</c:v>
                </c:pt>
                <c:pt idx="3">
                  <c:v>1.304050679859103</c:v>
                </c:pt>
                <c:pt idx="4">
                  <c:v>1.321151371695698</c:v>
                </c:pt>
                <c:pt idx="5">
                  <c:v>1.004026426527452</c:v>
                </c:pt>
                <c:pt idx="6">
                  <c:v>1.126150415888125</c:v>
                </c:pt>
                <c:pt idx="7">
                  <c:v>0.997364298933481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 (2)'!$A$11</c:f>
              <c:strCache>
                <c:ptCount val="1"/>
                <c:pt idx="0">
                  <c:v>CoA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(2)'!$B$11:$I$11</c:f>
              <c:numCache>
                <c:formatCode>General</c:formatCode>
                <c:ptCount val="8"/>
                <c:pt idx="0">
                  <c:v>0.882769846226009</c:v>
                </c:pt>
                <c:pt idx="1">
                  <c:v>0.754836393287945</c:v>
                </c:pt>
                <c:pt idx="2">
                  <c:v>0.731649657579493</c:v>
                </c:pt>
                <c:pt idx="3">
                  <c:v>0.48857007216339</c:v>
                </c:pt>
                <c:pt idx="4">
                  <c:v>0.490116998058244</c:v>
                </c:pt>
                <c:pt idx="5">
                  <c:v>0.429512541738438</c:v>
                </c:pt>
                <c:pt idx="6">
                  <c:v>0.473091136096734</c:v>
                </c:pt>
                <c:pt idx="7">
                  <c:v>0.636756170846262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4620976"/>
        <c:axId val="-1994617696"/>
      </c:lineChart>
      <c:catAx>
        <c:axId val="-1994620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4617696"/>
        <c:crosses val="autoZero"/>
        <c:auto val="1"/>
        <c:lblAlgn val="ctr"/>
        <c:lblOffset val="100"/>
        <c:noMultiLvlLbl val="0"/>
      </c:catAx>
      <c:valAx>
        <c:axId val="-199461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462097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30819620262803"/>
          <c:y val="0.0937784919930604"/>
          <c:w val="0.764004280495349"/>
          <c:h val="0.748573844713196"/>
        </c:manualLayout>
      </c:layout>
      <c:lineChart>
        <c:grouping val="standard"/>
        <c:varyColors val="0"/>
        <c:ser>
          <c:idx val="2"/>
          <c:order val="0"/>
          <c:tx>
            <c:strRef>
              <c:f>'C (2)'!$A$10</c:f>
              <c:strCache>
                <c:ptCount val="1"/>
                <c:pt idx="0">
                  <c:v>NADPH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(2)'!$B$10:$I$10</c:f>
              <c:numCache>
                <c:formatCode>General</c:formatCode>
                <c:ptCount val="8"/>
                <c:pt idx="0">
                  <c:v>0.389909566742621</c:v>
                </c:pt>
                <c:pt idx="1">
                  <c:v>0.253785283858653</c:v>
                </c:pt>
                <c:pt idx="2">
                  <c:v>0.288325068099351</c:v>
                </c:pt>
                <c:pt idx="3">
                  <c:v>0.244375648649585</c:v>
                </c:pt>
                <c:pt idx="4">
                  <c:v>0.257887866921357</c:v>
                </c:pt>
                <c:pt idx="5">
                  <c:v>0.23976293933271</c:v>
                </c:pt>
                <c:pt idx="6">
                  <c:v>0.193559284906504</c:v>
                </c:pt>
                <c:pt idx="7">
                  <c:v>0.352738366142741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 (2)'!$A$9</c:f>
              <c:strCache>
                <c:ptCount val="1"/>
                <c:pt idx="0">
                  <c:v>NAD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(2)'!$B$9:$I$9</c:f>
              <c:numCache>
                <c:formatCode>General</c:formatCode>
                <c:ptCount val="8"/>
                <c:pt idx="0">
                  <c:v>4.079850616095922</c:v>
                </c:pt>
                <c:pt idx="1">
                  <c:v>4.617023387119277</c:v>
                </c:pt>
                <c:pt idx="2">
                  <c:v>4.846059967575194</c:v>
                </c:pt>
                <c:pt idx="3">
                  <c:v>3.791509932025873</c:v>
                </c:pt>
                <c:pt idx="4">
                  <c:v>3.608028977361878</c:v>
                </c:pt>
                <c:pt idx="5">
                  <c:v>2.962571609288304</c:v>
                </c:pt>
                <c:pt idx="6">
                  <c:v>3.308892978899607</c:v>
                </c:pt>
                <c:pt idx="7">
                  <c:v>4.32180921617382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'C (2)'!$A$12</c:f>
              <c:strCache>
                <c:ptCount val="1"/>
                <c:pt idx="0">
                  <c:v>Ac-coA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(2)'!$B$12:$I$12</c:f>
              <c:numCache>
                <c:formatCode>General</c:formatCode>
                <c:ptCount val="8"/>
                <c:pt idx="0">
                  <c:v>0.250441930899138</c:v>
                </c:pt>
                <c:pt idx="1">
                  <c:v>0.413227865178006</c:v>
                </c:pt>
                <c:pt idx="2">
                  <c:v>0.591353068212316</c:v>
                </c:pt>
                <c:pt idx="3">
                  <c:v>1.304050679859103</c:v>
                </c:pt>
                <c:pt idx="4">
                  <c:v>1.321151371695698</c:v>
                </c:pt>
                <c:pt idx="5">
                  <c:v>1.004026426527452</c:v>
                </c:pt>
                <c:pt idx="6">
                  <c:v>1.126150415888125</c:v>
                </c:pt>
                <c:pt idx="7">
                  <c:v>0.997364298933481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'C (2)'!$A$11</c:f>
              <c:strCache>
                <c:ptCount val="1"/>
                <c:pt idx="0">
                  <c:v>CoA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 (2)'!$B$1:$I$1</c:f>
              <c:numCache>
                <c:formatCode>0.0</c:formatCode>
                <c:ptCount val="8"/>
                <c:pt idx="0">
                  <c:v>16.5934</c:v>
                </c:pt>
                <c:pt idx="1">
                  <c:v>28.6329</c:v>
                </c:pt>
                <c:pt idx="2">
                  <c:v>53.5644</c:v>
                </c:pt>
                <c:pt idx="3">
                  <c:v>14.1792</c:v>
                </c:pt>
                <c:pt idx="4">
                  <c:v>11.8131</c:v>
                </c:pt>
                <c:pt idx="5">
                  <c:v>8.3413</c:v>
                </c:pt>
                <c:pt idx="6">
                  <c:v>5.392</c:v>
                </c:pt>
                <c:pt idx="7">
                  <c:v>2.5247</c:v>
                </c:pt>
              </c:numCache>
            </c:numRef>
          </c:cat>
          <c:val>
            <c:numRef>
              <c:f>'C (2)'!$B$11:$I$11</c:f>
              <c:numCache>
                <c:formatCode>General</c:formatCode>
                <c:ptCount val="8"/>
                <c:pt idx="0">
                  <c:v>0.882769846226009</c:v>
                </c:pt>
                <c:pt idx="1">
                  <c:v>0.754836393287945</c:v>
                </c:pt>
                <c:pt idx="2">
                  <c:v>0.731649657579493</c:v>
                </c:pt>
                <c:pt idx="3">
                  <c:v>0.48857007216339</c:v>
                </c:pt>
                <c:pt idx="4">
                  <c:v>0.490116998058244</c:v>
                </c:pt>
                <c:pt idx="5">
                  <c:v>0.429512541738438</c:v>
                </c:pt>
                <c:pt idx="6">
                  <c:v>0.473091136096734</c:v>
                </c:pt>
                <c:pt idx="7">
                  <c:v>0.636756170846262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0625760"/>
        <c:axId val="-1990618592"/>
      </c:lineChart>
      <c:catAx>
        <c:axId val="-199062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OUR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</a:t>
                </a:r>
                <a:r>
                  <a:rPr lang="nl-NL" sz="1000" b="1" i="0" u="none" strike="noStrike" baseline="0">
                    <a:effectLst/>
                  </a:rPr>
                  <a:t>(mmolO</a:t>
                </a:r>
                <a:r>
                  <a:rPr lang="nl-NL" sz="1000" b="1" i="0" u="none" strike="noStrike" baseline="-25000">
                    <a:effectLst/>
                  </a:rPr>
                  <a:t>2</a:t>
                </a:r>
                <a:r>
                  <a:rPr lang="nl-NL" sz="1000" b="1" i="0" u="none" strike="noStrike" baseline="0">
                    <a:effectLst/>
                  </a:rPr>
                  <a:t>/L</a:t>
                </a:r>
                <a:r>
                  <a:rPr lang="nl-NL" sz="1000" b="1" i="0" u="none" strike="noStrike" baseline="0">
                    <a:effectLst/>
                    <a:sym typeface="Symbol" charset="2"/>
                  </a:rPr>
                  <a:t></a:t>
                </a:r>
                <a:r>
                  <a:rPr lang="nl-NL" sz="1000" b="1" i="0" u="none" strike="noStrike" baseline="0">
                    <a:effectLst/>
                  </a:rPr>
                  <a:t>h)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0618592"/>
        <c:crosses val="autoZero"/>
        <c:auto val="1"/>
        <c:lblAlgn val="ctr"/>
        <c:lblOffset val="100"/>
        <c:noMultiLvlLbl val="0"/>
      </c:catAx>
      <c:valAx>
        <c:axId val="-199061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b="1">
                    <a:solidFill>
                      <a:schemeClr val="tx1"/>
                    </a:solidFill>
                  </a:rPr>
                  <a:t>met</a:t>
                </a:r>
                <a:r>
                  <a:rPr lang="es-ES_tradnl" b="1" baseline="0">
                    <a:solidFill>
                      <a:schemeClr val="tx1"/>
                    </a:solidFill>
                  </a:rPr>
                  <a:t> (µmol/gCDW)</a:t>
                </a:r>
                <a:endParaRPr lang="es-ES_tradnl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19906257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6187580364544"/>
          <c:y val="0.115361011840517"/>
          <c:w val="0.133812419635456"/>
          <c:h val="0.306640123441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4" Type="http://schemas.openxmlformats.org/officeDocument/2006/relationships/chart" Target="../charts/chart11.xml"/><Relationship Id="rId5" Type="http://schemas.openxmlformats.org/officeDocument/2006/relationships/chart" Target="../charts/chart12.xml"/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609600</xdr:colOff>
      <xdr:row>2</xdr:row>
      <xdr:rowOff>63500</xdr:rowOff>
    </xdr:from>
    <xdr:to>
      <xdr:col>21</xdr:col>
      <xdr:colOff>469900</xdr:colOff>
      <xdr:row>17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23</xdr:row>
      <xdr:rowOff>101600</xdr:rowOff>
    </xdr:from>
    <xdr:to>
      <xdr:col>19</xdr:col>
      <xdr:colOff>215900</xdr:colOff>
      <xdr:row>44</xdr:row>
      <xdr:rowOff>139700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482600</xdr:colOff>
      <xdr:row>46</xdr:row>
      <xdr:rowOff>152400</xdr:rowOff>
    </xdr:from>
    <xdr:to>
      <xdr:col>17</xdr:col>
      <xdr:colOff>266700</xdr:colOff>
      <xdr:row>81</xdr:row>
      <xdr:rowOff>25400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457200</xdr:colOff>
      <xdr:row>46</xdr:row>
      <xdr:rowOff>114300</xdr:rowOff>
    </xdr:from>
    <xdr:to>
      <xdr:col>25</xdr:col>
      <xdr:colOff>241300</xdr:colOff>
      <xdr:row>80</xdr:row>
      <xdr:rowOff>152400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133191</xdr:rowOff>
    </xdr:from>
    <xdr:to>
      <xdr:col>4</xdr:col>
      <xdr:colOff>480252</xdr:colOff>
      <xdr:row>33</xdr:row>
      <xdr:rowOff>32017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9</xdr:col>
      <xdr:colOff>234790</xdr:colOff>
      <xdr:row>58</xdr:row>
      <xdr:rowOff>53361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416217</xdr:colOff>
      <xdr:row>17</xdr:row>
      <xdr:rowOff>149411</xdr:rowOff>
    </xdr:from>
    <xdr:to>
      <xdr:col>11</xdr:col>
      <xdr:colOff>277479</xdr:colOff>
      <xdr:row>33</xdr:row>
      <xdr:rowOff>106721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133191</xdr:rowOff>
    </xdr:from>
    <xdr:to>
      <xdr:col>4</xdr:col>
      <xdr:colOff>480252</xdr:colOff>
      <xdr:row>33</xdr:row>
      <xdr:rowOff>32017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9</xdr:col>
      <xdr:colOff>234790</xdr:colOff>
      <xdr:row>58</xdr:row>
      <xdr:rowOff>53361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416217</xdr:colOff>
      <xdr:row>17</xdr:row>
      <xdr:rowOff>149411</xdr:rowOff>
    </xdr:from>
    <xdr:to>
      <xdr:col>11</xdr:col>
      <xdr:colOff>277479</xdr:colOff>
      <xdr:row>33</xdr:row>
      <xdr:rowOff>106721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565630</xdr:colOff>
      <xdr:row>60</xdr:row>
      <xdr:rowOff>138740</xdr:rowOff>
    </xdr:from>
    <xdr:to>
      <xdr:col>11</xdr:col>
      <xdr:colOff>362857</xdr:colOff>
      <xdr:row>84</xdr:row>
      <xdr:rowOff>138740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101</xdr:row>
      <xdr:rowOff>0</xdr:rowOff>
    </xdr:from>
    <xdr:to>
      <xdr:col>11</xdr:col>
      <xdr:colOff>469580</xdr:colOff>
      <xdr:row>125</xdr:row>
      <xdr:rowOff>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546100</xdr:colOff>
      <xdr:row>6</xdr:row>
      <xdr:rowOff>1</xdr:rowOff>
    </xdr:from>
    <xdr:to>
      <xdr:col>20</xdr:col>
      <xdr:colOff>450370</xdr:colOff>
      <xdr:row>24</xdr:row>
      <xdr:rowOff>165101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J28" sqref="J28"/>
    </sheetView>
  </sheetViews>
  <sheetFormatPr baseColWidth="10" defaultColWidth="8.83203125" defaultRowHeight="15" x14ac:dyDescent="0.2"/>
  <cols>
    <col min="1" max="1" width="8.83203125" style="1"/>
    <col min="2" max="2" width="9.1640625" style="2" customWidth="1"/>
    <col min="3" max="16384" width="8.83203125" style="1"/>
  </cols>
  <sheetData>
    <row r="1" spans="1:18" x14ac:dyDescent="0.2">
      <c r="A1" s="1" t="s">
        <v>293</v>
      </c>
    </row>
    <row r="2" spans="1:18" x14ac:dyDescent="0.2">
      <c r="B2" s="29"/>
      <c r="C2" s="29" t="s">
        <v>80</v>
      </c>
      <c r="D2" s="29" t="s">
        <v>79</v>
      </c>
      <c r="E2" s="29" t="s">
        <v>78</v>
      </c>
      <c r="F2" s="29" t="s">
        <v>77</v>
      </c>
      <c r="G2" s="29" t="s">
        <v>76</v>
      </c>
      <c r="J2" s="28" t="s">
        <v>75</v>
      </c>
      <c r="K2" s="28" t="s">
        <v>74</v>
      </c>
      <c r="N2" s="1">
        <v>0.5</v>
      </c>
      <c r="Q2" s="27" t="s">
        <v>73</v>
      </c>
    </row>
    <row r="3" spans="1:18" x14ac:dyDescent="0.2">
      <c r="B3" s="24">
        <v>1</v>
      </c>
      <c r="C3" s="4">
        <v>6.6374000000000004</v>
      </c>
      <c r="D3" s="4">
        <v>11.209099999999999</v>
      </c>
      <c r="E3" s="4">
        <v>12.9704</v>
      </c>
      <c r="F3" s="4">
        <v>6.7381000000000002</v>
      </c>
      <c r="G3" s="4">
        <f t="shared" ref="G3:G36" si="0">E3-D3-(F3-C3)</f>
        <v>1.6606000000000005</v>
      </c>
      <c r="H3" s="7">
        <v>1</v>
      </c>
      <c r="I3" s="13" t="s">
        <v>9</v>
      </c>
      <c r="J3" s="1">
        <f t="shared" ref="J3:J8" si="1">($N$2/(G3*R$3))</f>
        <v>5.2455747282477552E-2</v>
      </c>
      <c r="Q3" s="26" t="s">
        <v>1</v>
      </c>
      <c r="R3" s="1">
        <v>5.7399999999999993</v>
      </c>
    </row>
    <row r="4" spans="1:18" x14ac:dyDescent="0.2">
      <c r="B4" s="24">
        <v>2</v>
      </c>
      <c r="C4" s="4">
        <v>6.6684000000000001</v>
      </c>
      <c r="D4" s="4">
        <v>11.229200000000001</v>
      </c>
      <c r="E4" s="4">
        <v>11.8149</v>
      </c>
      <c r="F4" s="4">
        <v>6.8011999999999997</v>
      </c>
      <c r="G4" s="4">
        <f t="shared" si="0"/>
        <v>0.45289999999999964</v>
      </c>
      <c r="H4" s="7">
        <v>2</v>
      </c>
      <c r="I4" s="13" t="s">
        <v>10</v>
      </c>
      <c r="J4" s="1">
        <f t="shared" si="1"/>
        <v>0.19233387930510557</v>
      </c>
      <c r="Q4" s="26" t="s">
        <v>2</v>
      </c>
      <c r="R4" s="1">
        <v>6.0533333333333337</v>
      </c>
    </row>
    <row r="5" spans="1:18" x14ac:dyDescent="0.2">
      <c r="B5" s="24">
        <v>3</v>
      </c>
      <c r="C5" s="4">
        <v>6.6513</v>
      </c>
      <c r="D5" s="4">
        <v>11.2584</v>
      </c>
      <c r="E5" s="4">
        <v>12.441800000000001</v>
      </c>
      <c r="F5" s="4">
        <v>6.7713000000000001</v>
      </c>
      <c r="G5" s="4">
        <f t="shared" si="0"/>
        <v>1.0634000000000006</v>
      </c>
      <c r="H5" s="7">
        <v>3</v>
      </c>
      <c r="I5" s="21" t="s">
        <v>11</v>
      </c>
      <c r="J5" s="1">
        <f t="shared" si="1"/>
        <v>8.1914626610195787E-2</v>
      </c>
      <c r="Q5" s="26" t="s">
        <v>3</v>
      </c>
      <c r="R5" s="1">
        <v>6.4099999999999993</v>
      </c>
    </row>
    <row r="6" spans="1:18" x14ac:dyDescent="0.2">
      <c r="B6" s="24">
        <v>4</v>
      </c>
      <c r="C6" s="4">
        <v>6.6783000000000001</v>
      </c>
      <c r="D6" s="4">
        <v>11.2508</v>
      </c>
      <c r="E6" s="4">
        <v>12.2654</v>
      </c>
      <c r="F6" s="4">
        <v>6.7934000000000001</v>
      </c>
      <c r="G6" s="4">
        <f t="shared" si="0"/>
        <v>0.89949999999999974</v>
      </c>
      <c r="H6" s="4"/>
      <c r="I6" s="9" t="s">
        <v>12</v>
      </c>
      <c r="J6" s="1">
        <f t="shared" si="1"/>
        <v>9.6840482420547269E-2</v>
      </c>
      <c r="Q6" s="6" t="s">
        <v>4</v>
      </c>
      <c r="R6" s="1">
        <v>3.1933333333333329</v>
      </c>
    </row>
    <row r="7" spans="1:18" x14ac:dyDescent="0.2">
      <c r="B7" s="24">
        <v>5</v>
      </c>
      <c r="C7" s="4">
        <v>6.6730999999999998</v>
      </c>
      <c r="D7" s="4">
        <v>11.2242</v>
      </c>
      <c r="E7" s="4">
        <v>12.219900000000001</v>
      </c>
      <c r="F7" s="4">
        <v>6.8467000000000002</v>
      </c>
      <c r="G7" s="4">
        <f t="shared" si="0"/>
        <v>0.82210000000000072</v>
      </c>
      <c r="H7" s="4"/>
      <c r="I7" s="9" t="s">
        <v>13</v>
      </c>
      <c r="J7" s="1">
        <f t="shared" si="1"/>
        <v>0.10595792961596176</v>
      </c>
      <c r="Q7" s="6" t="s">
        <v>5</v>
      </c>
      <c r="R7" s="1">
        <v>2.473333333333334</v>
      </c>
    </row>
    <row r="8" spans="1:18" x14ac:dyDescent="0.2">
      <c r="B8" s="23">
        <v>6</v>
      </c>
      <c r="C8" s="10">
        <v>6.6551</v>
      </c>
      <c r="D8" s="10">
        <v>11.176399999999999</v>
      </c>
      <c r="E8" s="10">
        <v>12.158200000000001</v>
      </c>
      <c r="F8" s="10">
        <v>6.7717999999999998</v>
      </c>
      <c r="G8" s="10">
        <f t="shared" si="0"/>
        <v>0.86510000000000176</v>
      </c>
      <c r="H8" s="4"/>
      <c r="I8" s="16" t="s">
        <v>14</v>
      </c>
      <c r="J8" s="1">
        <f t="shared" si="1"/>
        <v>0.10069126567712641</v>
      </c>
      <c r="Q8" s="6" t="s">
        <v>6</v>
      </c>
      <c r="R8" s="1">
        <v>1.7800000000000002</v>
      </c>
    </row>
    <row r="9" spans="1:18" x14ac:dyDescent="0.2">
      <c r="B9" s="25">
        <v>7</v>
      </c>
      <c r="C9" s="14">
        <v>6.6641000000000004</v>
      </c>
      <c r="D9" s="14">
        <v>11.608599999999999</v>
      </c>
      <c r="E9" s="14">
        <v>11.9557</v>
      </c>
      <c r="F9" s="14">
        <v>6.8373999999999997</v>
      </c>
      <c r="G9" s="14">
        <f t="shared" si="0"/>
        <v>0.17380000000000173</v>
      </c>
      <c r="H9" s="4">
        <v>4</v>
      </c>
      <c r="I9" s="8" t="s">
        <v>70</v>
      </c>
      <c r="J9" s="1">
        <f t="shared" ref="J9:J14" si="2">($N$2/(G9*R$4))</f>
        <v>0.47525384892249967</v>
      </c>
      <c r="Q9" s="6" t="s">
        <v>7</v>
      </c>
      <c r="R9" s="1">
        <v>1.5199999999999989</v>
      </c>
    </row>
    <row r="10" spans="1:18" x14ac:dyDescent="0.2">
      <c r="B10" s="24">
        <v>8</v>
      </c>
      <c r="C10" s="4">
        <v>6.6715999999999998</v>
      </c>
      <c r="D10" s="4">
        <v>11.292199999999999</v>
      </c>
      <c r="E10" s="4">
        <v>12.649900000000001</v>
      </c>
      <c r="F10" s="4">
        <v>6.8125999999999998</v>
      </c>
      <c r="G10" s="4">
        <f t="shared" si="0"/>
        <v>1.2167000000000012</v>
      </c>
      <c r="H10" s="4">
        <v>5</v>
      </c>
      <c r="I10" s="13" t="s">
        <v>15</v>
      </c>
      <c r="J10" s="1">
        <f t="shared" si="2"/>
        <v>6.7887826861782852E-2</v>
      </c>
      <c r="Q10" s="6" t="s">
        <v>8</v>
      </c>
      <c r="R10" s="1">
        <v>0.95333333333333281</v>
      </c>
    </row>
    <row r="11" spans="1:18" x14ac:dyDescent="0.2">
      <c r="B11" s="24">
        <v>9</v>
      </c>
      <c r="C11" s="4">
        <v>6.6729000000000003</v>
      </c>
      <c r="D11" s="4">
        <v>11.206799999999999</v>
      </c>
      <c r="E11" s="4">
        <v>12.5038</v>
      </c>
      <c r="F11" s="4">
        <v>6.8609999999999998</v>
      </c>
      <c r="G11" s="4">
        <f t="shared" si="0"/>
        <v>1.1089000000000011</v>
      </c>
      <c r="H11" s="4">
        <v>6</v>
      </c>
      <c r="I11" s="21" t="s">
        <v>16</v>
      </c>
      <c r="J11" s="1">
        <f t="shared" si="2"/>
        <v>7.448743704818396E-2</v>
      </c>
    </row>
    <row r="12" spans="1:18" x14ac:dyDescent="0.2">
      <c r="B12" s="24">
        <v>10</v>
      </c>
      <c r="C12" s="4">
        <v>6.6696999999999997</v>
      </c>
      <c r="D12" s="4">
        <v>11.208399999999999</v>
      </c>
      <c r="E12" s="4">
        <v>12.228899999999999</v>
      </c>
      <c r="F12" s="4">
        <v>6.8289</v>
      </c>
      <c r="G12" s="4">
        <f t="shared" si="0"/>
        <v>0.86129999999999995</v>
      </c>
      <c r="H12" s="4"/>
      <c r="I12" s="19" t="s">
        <v>71</v>
      </c>
      <c r="J12" s="1">
        <f t="shared" si="2"/>
        <v>9.5900521238513031E-2</v>
      </c>
    </row>
    <row r="13" spans="1:18" x14ac:dyDescent="0.2">
      <c r="B13" s="24">
        <v>11</v>
      </c>
      <c r="C13" s="4">
        <v>6.6825000000000001</v>
      </c>
      <c r="D13" s="4">
        <v>11.195</v>
      </c>
      <c r="E13" s="4">
        <v>12.2049</v>
      </c>
      <c r="F13" s="4">
        <v>6.8516000000000004</v>
      </c>
      <c r="G13" s="4">
        <f t="shared" si="0"/>
        <v>0.84079999999999977</v>
      </c>
      <c r="H13" s="4"/>
      <c r="I13" s="9" t="s">
        <v>17</v>
      </c>
      <c r="J13" s="1">
        <f t="shared" si="2"/>
        <v>9.8238723766331235E-2</v>
      </c>
    </row>
    <row r="14" spans="1:18" x14ac:dyDescent="0.2">
      <c r="B14" s="23">
        <v>12</v>
      </c>
      <c r="C14" s="10">
        <v>6.7092999999999998</v>
      </c>
      <c r="D14" s="10">
        <v>11.230700000000001</v>
      </c>
      <c r="E14" s="10">
        <v>12.2197</v>
      </c>
      <c r="F14" s="10">
        <v>6.8430999999999997</v>
      </c>
      <c r="G14" s="10">
        <f t="shared" si="0"/>
        <v>0.85519999999999907</v>
      </c>
      <c r="H14" s="4"/>
      <c r="I14" s="16" t="s">
        <v>18</v>
      </c>
      <c r="J14" s="1">
        <f t="shared" si="2"/>
        <v>9.6584563777749488E-2</v>
      </c>
    </row>
    <row r="15" spans="1:18" x14ac:dyDescent="0.2">
      <c r="B15" s="22">
        <v>13</v>
      </c>
      <c r="C15" s="1">
        <v>6.6753999999999998</v>
      </c>
      <c r="D15" s="1">
        <v>11.2454</v>
      </c>
      <c r="E15" s="1">
        <v>12.4274</v>
      </c>
      <c r="F15" s="1">
        <v>6.8067000000000002</v>
      </c>
      <c r="G15" s="1">
        <f t="shared" si="0"/>
        <v>1.0507</v>
      </c>
      <c r="H15" s="4">
        <v>7</v>
      </c>
      <c r="I15" s="13" t="s">
        <v>19</v>
      </c>
      <c r="J15" s="1">
        <f t="shared" ref="J15:J20" si="3">($N$2/(G15*R$5))</f>
        <v>7.4239193037789086E-2</v>
      </c>
    </row>
    <row r="16" spans="1:18" x14ac:dyDescent="0.2">
      <c r="B16" s="22">
        <v>14</v>
      </c>
      <c r="C16" s="1">
        <v>6.6909000000000001</v>
      </c>
      <c r="D16" s="1">
        <v>11.1622</v>
      </c>
      <c r="E16" s="1">
        <v>12.438499999999999</v>
      </c>
      <c r="F16" s="1">
        <v>6.8108000000000004</v>
      </c>
      <c r="G16" s="1">
        <f t="shared" si="0"/>
        <v>1.1563999999999988</v>
      </c>
      <c r="H16" s="4">
        <v>8</v>
      </c>
      <c r="I16" s="13" t="s">
        <v>20</v>
      </c>
      <c r="J16" s="1">
        <f t="shared" si="3"/>
        <v>6.7453407233487625E-2</v>
      </c>
    </row>
    <row r="17" spans="2:10" x14ac:dyDescent="0.2">
      <c r="B17" s="22">
        <v>15</v>
      </c>
      <c r="C17" s="1">
        <v>6.6807999999999996</v>
      </c>
      <c r="D17" s="1">
        <v>11.1905</v>
      </c>
      <c r="E17" s="1">
        <v>12.411799999999999</v>
      </c>
      <c r="F17" s="1">
        <v>6.8075000000000001</v>
      </c>
      <c r="G17" s="1">
        <f t="shared" si="0"/>
        <v>1.0945999999999989</v>
      </c>
      <c r="H17" s="4">
        <v>9</v>
      </c>
      <c r="I17" s="21" t="s">
        <v>21</v>
      </c>
      <c r="J17" s="1">
        <f t="shared" si="3"/>
        <v>7.1261757833733855E-2</v>
      </c>
    </row>
    <row r="18" spans="2:10" x14ac:dyDescent="0.2">
      <c r="B18" s="22">
        <v>16</v>
      </c>
      <c r="C18" s="1">
        <v>6.6524000000000001</v>
      </c>
      <c r="D18" s="1">
        <v>11.0083</v>
      </c>
      <c r="E18" s="1">
        <v>12.005100000000001</v>
      </c>
      <c r="F18" s="1">
        <v>6.8018000000000001</v>
      </c>
      <c r="G18" s="1">
        <f t="shared" si="0"/>
        <v>0.84740000000000038</v>
      </c>
      <c r="H18" s="4"/>
      <c r="I18" s="19" t="s">
        <v>22</v>
      </c>
      <c r="J18" s="1">
        <f t="shared" si="3"/>
        <v>9.2049941143267602E-2</v>
      </c>
    </row>
    <row r="19" spans="2:10" x14ac:dyDescent="0.2">
      <c r="B19" s="22">
        <v>17</v>
      </c>
      <c r="C19" s="1">
        <v>6.7050000000000001</v>
      </c>
      <c r="D19" s="1">
        <v>11.1252</v>
      </c>
      <c r="E19" s="1">
        <v>12.128</v>
      </c>
      <c r="F19" s="1">
        <v>6.891</v>
      </c>
      <c r="G19" s="1">
        <f t="shared" si="0"/>
        <v>0.81680000000000064</v>
      </c>
      <c r="H19" s="4"/>
      <c r="I19" s="9" t="s">
        <v>23</v>
      </c>
      <c r="J19" s="1">
        <f t="shared" si="3"/>
        <v>9.5498433061710269E-2</v>
      </c>
    </row>
    <row r="20" spans="2:10" x14ac:dyDescent="0.2">
      <c r="B20" s="22">
        <v>18</v>
      </c>
      <c r="C20" s="1">
        <v>6.69</v>
      </c>
      <c r="D20" s="1">
        <v>11.1472</v>
      </c>
      <c r="E20" s="1">
        <v>12.1927</v>
      </c>
      <c r="F20" s="1">
        <v>6.8493000000000004</v>
      </c>
      <c r="G20" s="1">
        <f t="shared" si="0"/>
        <v>0.88620000000000054</v>
      </c>
      <c r="H20" s="4"/>
      <c r="I20" s="16" t="s">
        <v>24</v>
      </c>
      <c r="J20" s="1">
        <f t="shared" si="3"/>
        <v>8.8019769944487652E-2</v>
      </c>
    </row>
    <row r="21" spans="2:10" x14ac:dyDescent="0.2">
      <c r="B21" s="15">
        <v>19</v>
      </c>
      <c r="C21" s="14">
        <v>6.6576000000000004</v>
      </c>
      <c r="D21" s="14">
        <v>11.1059</v>
      </c>
      <c r="E21" s="14">
        <v>12.2836</v>
      </c>
      <c r="F21" s="14">
        <v>6.8158000000000003</v>
      </c>
      <c r="G21" s="14">
        <f t="shared" si="0"/>
        <v>1.0194999999999999</v>
      </c>
      <c r="H21" s="4">
        <v>10</v>
      </c>
      <c r="I21" s="8" t="s">
        <v>25</v>
      </c>
      <c r="J21" s="1">
        <f>($N$2/(G21*R$6))</f>
        <v>0.15358136382298831</v>
      </c>
    </row>
    <row r="22" spans="2:10" x14ac:dyDescent="0.2">
      <c r="B22" s="12">
        <v>20</v>
      </c>
      <c r="C22" s="4">
        <v>6.6639999999999997</v>
      </c>
      <c r="D22" s="4">
        <v>11.09</v>
      </c>
      <c r="E22" s="4">
        <v>12.478300000000001</v>
      </c>
      <c r="F22" s="4">
        <v>6.8285999999999998</v>
      </c>
      <c r="G22" s="4">
        <f t="shared" si="0"/>
        <v>1.2237000000000009</v>
      </c>
      <c r="H22" s="4">
        <v>11</v>
      </c>
      <c r="I22" s="13" t="s">
        <v>26</v>
      </c>
      <c r="J22" s="1">
        <f t="shared" ref="J22:J26" si="4">($N$2/(G22*R$6))</f>
        <v>0.12795309341957706</v>
      </c>
    </row>
    <row r="23" spans="2:10" x14ac:dyDescent="0.2">
      <c r="B23" s="12">
        <v>21</v>
      </c>
      <c r="C23" s="4">
        <v>6.641</v>
      </c>
      <c r="D23" s="4">
        <v>11.1737</v>
      </c>
      <c r="E23" s="4">
        <v>12.5329</v>
      </c>
      <c r="F23" s="4">
        <v>6.7972000000000001</v>
      </c>
      <c r="G23" s="4">
        <f t="shared" si="0"/>
        <v>1.2029999999999994</v>
      </c>
      <c r="H23" s="4">
        <v>12</v>
      </c>
      <c r="I23" s="21" t="s">
        <v>27</v>
      </c>
      <c r="J23" s="1">
        <f t="shared" si="4"/>
        <v>0.13015478006445272</v>
      </c>
    </row>
    <row r="24" spans="2:10" x14ac:dyDescent="0.2">
      <c r="B24" s="12">
        <v>22</v>
      </c>
      <c r="C24" s="4">
        <v>6.7096999999999998</v>
      </c>
      <c r="D24" s="4">
        <v>11.2308</v>
      </c>
      <c r="E24" s="4">
        <v>12.5816</v>
      </c>
      <c r="F24" s="4">
        <v>6.8856000000000002</v>
      </c>
      <c r="G24" s="4">
        <f t="shared" si="0"/>
        <v>1.1748999999999992</v>
      </c>
      <c r="H24" s="4"/>
      <c r="I24" s="19" t="s">
        <v>28</v>
      </c>
      <c r="J24" s="1">
        <f t="shared" si="4"/>
        <v>0.1332676827113258</v>
      </c>
    </row>
    <row r="25" spans="2:10" x14ac:dyDescent="0.2">
      <c r="B25" s="12">
        <v>23</v>
      </c>
      <c r="C25" s="4">
        <v>6.6765999999999996</v>
      </c>
      <c r="D25" s="4">
        <v>11.220599999999999</v>
      </c>
      <c r="E25" s="4">
        <v>12.463100000000001</v>
      </c>
      <c r="F25" s="4">
        <v>6.8312999999999997</v>
      </c>
      <c r="G25" s="4">
        <f t="shared" si="0"/>
        <v>1.0878000000000014</v>
      </c>
      <c r="H25" s="4"/>
      <c r="I25" s="9" t="s">
        <v>29</v>
      </c>
      <c r="J25" s="1">
        <f t="shared" si="4"/>
        <v>0.14393840817938625</v>
      </c>
    </row>
    <row r="26" spans="2:10" x14ac:dyDescent="0.2">
      <c r="B26" s="11">
        <v>24</v>
      </c>
      <c r="C26" s="10">
        <v>6.6412000000000004</v>
      </c>
      <c r="D26" s="10">
        <v>11.043900000000001</v>
      </c>
      <c r="E26" s="10">
        <v>12.2363</v>
      </c>
      <c r="F26" s="10">
        <v>6.8236999999999997</v>
      </c>
      <c r="G26" s="10">
        <f t="shared" si="0"/>
        <v>1.0099</v>
      </c>
      <c r="H26" s="4"/>
      <c r="I26" s="16" t="s">
        <v>30</v>
      </c>
      <c r="J26" s="1">
        <f t="shared" si="4"/>
        <v>0.15504129163039562</v>
      </c>
    </row>
    <row r="27" spans="2:10" x14ac:dyDescent="0.2">
      <c r="B27" s="15">
        <v>25</v>
      </c>
      <c r="C27" s="14">
        <v>6.67</v>
      </c>
      <c r="D27" s="14">
        <v>11.175800000000001</v>
      </c>
      <c r="E27" s="14">
        <v>12.3658</v>
      </c>
      <c r="F27" s="14">
        <v>6.7934999999999999</v>
      </c>
      <c r="G27" s="14">
        <f t="shared" si="0"/>
        <v>1.0664999999999996</v>
      </c>
      <c r="H27" s="4">
        <v>13</v>
      </c>
      <c r="I27" s="8" t="s">
        <v>31</v>
      </c>
      <c r="J27" s="1">
        <f>($N$2/(G27*R$7))</f>
        <v>0.18955118071430471</v>
      </c>
    </row>
    <row r="28" spans="2:10" x14ac:dyDescent="0.2">
      <c r="B28" s="12">
        <v>26</v>
      </c>
      <c r="C28" s="4">
        <v>6.6726000000000001</v>
      </c>
      <c r="D28" s="4">
        <v>11.1549</v>
      </c>
      <c r="E28" s="4">
        <v>12.471</v>
      </c>
      <c r="F28" s="4">
        <v>6.8304</v>
      </c>
      <c r="G28" s="4">
        <f t="shared" si="0"/>
        <v>1.1583000000000006</v>
      </c>
      <c r="H28" s="4">
        <v>14</v>
      </c>
      <c r="I28" s="13" t="s">
        <v>32</v>
      </c>
      <c r="J28" s="1">
        <f t="shared" ref="J28:J32" si="5">($N$2/(G28*R$7))</f>
        <v>0.17452847641526872</v>
      </c>
    </row>
    <row r="29" spans="2:10" x14ac:dyDescent="0.2">
      <c r="B29" s="12">
        <v>27</v>
      </c>
      <c r="C29" s="4">
        <v>6.7182000000000004</v>
      </c>
      <c r="D29" s="4">
        <v>11.2242</v>
      </c>
      <c r="E29" s="4">
        <v>11.991899999999999</v>
      </c>
      <c r="F29" s="4">
        <v>6.8514999999999997</v>
      </c>
      <c r="G29" s="4">
        <f t="shared" si="0"/>
        <v>0.6344000000000003</v>
      </c>
      <c r="H29" s="4">
        <v>15</v>
      </c>
      <c r="I29" s="21" t="s">
        <v>33</v>
      </c>
      <c r="J29" s="1">
        <f t="shared" si="5"/>
        <v>0.31865752558607469</v>
      </c>
    </row>
    <row r="30" spans="2:10" x14ac:dyDescent="0.2">
      <c r="B30" s="12">
        <v>28</v>
      </c>
      <c r="C30" s="4">
        <v>6.6641000000000004</v>
      </c>
      <c r="D30" s="4">
        <v>11.1951</v>
      </c>
      <c r="E30" s="4">
        <v>12.8735</v>
      </c>
      <c r="F30" s="4">
        <v>6.8188000000000004</v>
      </c>
      <c r="G30" s="4">
        <f t="shared" si="0"/>
        <v>1.5236999999999998</v>
      </c>
      <c r="H30" s="4"/>
      <c r="I30" s="19" t="s">
        <v>34</v>
      </c>
      <c r="J30" s="1">
        <f t="shared" si="5"/>
        <v>0.13267463032867749</v>
      </c>
    </row>
    <row r="31" spans="2:10" x14ac:dyDescent="0.2">
      <c r="B31" s="12">
        <v>29</v>
      </c>
      <c r="C31" s="4">
        <v>6.6779999999999999</v>
      </c>
      <c r="D31" s="4">
        <v>11.187099999999999</v>
      </c>
      <c r="E31" s="4">
        <v>12.7438</v>
      </c>
      <c r="F31" s="4">
        <v>6.8463000000000003</v>
      </c>
      <c r="G31" s="4">
        <f t="shared" si="0"/>
        <v>1.3884000000000007</v>
      </c>
      <c r="H31" s="4"/>
      <c r="I31" s="9" t="s">
        <v>35</v>
      </c>
      <c r="J31" s="1">
        <f t="shared" si="5"/>
        <v>0.14560381318914273</v>
      </c>
    </row>
    <row r="32" spans="2:10" x14ac:dyDescent="0.2">
      <c r="B32" s="11">
        <v>30</v>
      </c>
      <c r="C32" s="10">
        <v>6.6563999999999997</v>
      </c>
      <c r="D32" s="10">
        <v>11.1655</v>
      </c>
      <c r="E32" s="10">
        <v>12.8446</v>
      </c>
      <c r="F32" s="10">
        <v>6.74</v>
      </c>
      <c r="G32" s="10">
        <f t="shared" si="0"/>
        <v>1.5954999999999995</v>
      </c>
      <c r="H32" s="4"/>
      <c r="I32" s="16" t="s">
        <v>36</v>
      </c>
      <c r="J32" s="1">
        <f t="shared" si="5"/>
        <v>0.12670406407508991</v>
      </c>
    </row>
    <row r="33" spans="2:10" x14ac:dyDescent="0.2">
      <c r="B33" s="15">
        <v>31</v>
      </c>
      <c r="C33" s="20">
        <v>6.6458000000000004</v>
      </c>
      <c r="D33" s="20">
        <v>11.155799999999999</v>
      </c>
      <c r="E33" s="20">
        <v>12.3682</v>
      </c>
      <c r="F33" s="20">
        <v>6.8402000000000003</v>
      </c>
      <c r="G33" s="20">
        <f t="shared" si="0"/>
        <v>1.0180000000000007</v>
      </c>
      <c r="H33" s="17">
        <v>16</v>
      </c>
      <c r="I33" s="13" t="s">
        <v>37</v>
      </c>
      <c r="J33" s="1">
        <f>($N$2/(G33*R$8))</f>
        <v>0.27593209862916912</v>
      </c>
    </row>
    <row r="34" spans="2:10" x14ac:dyDescent="0.2">
      <c r="B34" s="12">
        <v>34</v>
      </c>
      <c r="C34" s="17">
        <v>6.7051999999999996</v>
      </c>
      <c r="D34" s="17">
        <v>11.2348</v>
      </c>
      <c r="E34" s="17">
        <v>12.141299999999999</v>
      </c>
      <c r="F34" s="17">
        <v>6.8190999999999997</v>
      </c>
      <c r="G34" s="17">
        <f t="shared" si="0"/>
        <v>0.79259999999999931</v>
      </c>
      <c r="H34" s="17" t="s">
        <v>72</v>
      </c>
      <c r="I34" s="13" t="s">
        <v>38</v>
      </c>
      <c r="J34" s="1">
        <f>($N$2/(G34*R$8))</f>
        <v>0.3544018122691075</v>
      </c>
    </row>
    <row r="35" spans="2:10" x14ac:dyDescent="0.2">
      <c r="B35" s="12">
        <v>36</v>
      </c>
      <c r="C35" s="17">
        <v>6.6454000000000004</v>
      </c>
      <c r="D35" s="17">
        <v>11.149699999999999</v>
      </c>
      <c r="E35" s="17">
        <v>12.380800000000001</v>
      </c>
      <c r="F35" s="17">
        <v>6.8110999999999997</v>
      </c>
      <c r="G35" s="17">
        <f t="shared" si="0"/>
        <v>1.0654000000000021</v>
      </c>
      <c r="H35" s="17"/>
      <c r="I35" s="19" t="s">
        <v>39</v>
      </c>
      <c r="J35" s="1">
        <f>($N$2/(G35*R$8))</f>
        <v>0.26365578787731725</v>
      </c>
    </row>
    <row r="36" spans="2:10" x14ac:dyDescent="0.2">
      <c r="B36" s="11">
        <v>37</v>
      </c>
      <c r="C36" s="18">
        <v>6.6473000000000004</v>
      </c>
      <c r="D36" s="18">
        <v>11.1546</v>
      </c>
      <c r="E36" s="18">
        <v>12.631600000000001</v>
      </c>
      <c r="F36" s="18">
        <v>6.7888999999999999</v>
      </c>
      <c r="G36" s="18">
        <f t="shared" si="0"/>
        <v>1.3354000000000008</v>
      </c>
      <c r="H36" s="17"/>
      <c r="I36" s="16" t="s">
        <v>40</v>
      </c>
      <c r="J36" s="1">
        <f>($N$2/(G36*R$8))</f>
        <v>0.21034811772090323</v>
      </c>
    </row>
    <row r="37" spans="2:10" x14ac:dyDescent="0.2">
      <c r="B37" s="15">
        <v>38</v>
      </c>
      <c r="C37" s="14">
        <v>6.6599000000000004</v>
      </c>
      <c r="D37" s="14">
        <v>11.2415</v>
      </c>
      <c r="E37" s="14">
        <v>12.6831</v>
      </c>
      <c r="F37" s="14"/>
      <c r="G37" s="14">
        <f>E37-D37</f>
        <v>1.4415999999999993</v>
      </c>
      <c r="H37" s="7">
        <v>19</v>
      </c>
      <c r="I37" s="8" t="s">
        <v>41</v>
      </c>
      <c r="J37" s="1">
        <f>($N$2/(G37*R$9))</f>
        <v>0.22818213680705679</v>
      </c>
    </row>
    <row r="38" spans="2:10" x14ac:dyDescent="0.2">
      <c r="B38" s="12">
        <v>39</v>
      </c>
      <c r="C38" s="4">
        <v>6.6527000000000003</v>
      </c>
      <c r="D38" s="4">
        <v>11.2898</v>
      </c>
      <c r="E38" s="4">
        <v>13.4459</v>
      </c>
      <c r="F38" s="4">
        <v>6.7709000000000001</v>
      </c>
      <c r="G38" s="4">
        <f t="shared" ref="G38:G44" si="6">E38-D38-(F38-C38)</f>
        <v>2.0379000000000005</v>
      </c>
      <c r="H38" s="7">
        <v>20</v>
      </c>
      <c r="I38" s="13" t="s">
        <v>42</v>
      </c>
      <c r="J38" s="1">
        <f>($N$2/(G38*R$9))</f>
        <v>0.16141487237894539</v>
      </c>
    </row>
    <row r="39" spans="2:10" x14ac:dyDescent="0.2">
      <c r="B39" s="12">
        <v>42</v>
      </c>
      <c r="C39" s="4">
        <v>6.6753999999999998</v>
      </c>
      <c r="D39" s="4">
        <v>11.2971</v>
      </c>
      <c r="E39" s="4">
        <v>13.0861</v>
      </c>
      <c r="F39" s="4">
        <v>6.8905000000000003</v>
      </c>
      <c r="G39" s="4">
        <f t="shared" si="6"/>
        <v>1.5738999999999992</v>
      </c>
      <c r="H39" s="4"/>
      <c r="I39" s="9" t="s">
        <v>43</v>
      </c>
      <c r="J39" s="1">
        <f>($N$2/(G39*R$9))</f>
        <v>0.2090014412739393</v>
      </c>
    </row>
    <row r="40" spans="2:10" x14ac:dyDescent="0.2">
      <c r="B40" s="11">
        <v>43</v>
      </c>
      <c r="C40" s="10">
        <v>6.6433999999999997</v>
      </c>
      <c r="D40" s="10">
        <v>11.248900000000001</v>
      </c>
      <c r="E40" s="10">
        <v>12.353300000000001</v>
      </c>
      <c r="F40" s="10">
        <v>6.8163</v>
      </c>
      <c r="G40" s="10">
        <f t="shared" si="6"/>
        <v>0.93149999999999977</v>
      </c>
      <c r="H40" s="4"/>
      <c r="I40" s="9" t="s">
        <v>44</v>
      </c>
      <c r="J40" s="1">
        <f>($N$2/(G40*R$9))</f>
        <v>0.35313727152018565</v>
      </c>
    </row>
    <row r="41" spans="2:10" x14ac:dyDescent="0.2">
      <c r="B41" s="5">
        <v>45</v>
      </c>
      <c r="C41" s="1">
        <v>6.6778000000000004</v>
      </c>
      <c r="D41" s="1">
        <v>11.269</v>
      </c>
      <c r="E41" s="1">
        <v>12.5023</v>
      </c>
      <c r="F41" s="1">
        <v>6.7392000000000003</v>
      </c>
      <c r="G41" s="4">
        <f t="shared" si="6"/>
        <v>1.1718999999999999</v>
      </c>
      <c r="H41" s="7">
        <v>23</v>
      </c>
      <c r="I41" s="8" t="s">
        <v>45</v>
      </c>
      <c r="J41" s="1">
        <f>($N$2/(G41*R$10))</f>
        <v>0.44754289997058178</v>
      </c>
    </row>
    <row r="42" spans="2:10" x14ac:dyDescent="0.2">
      <c r="B42" s="5">
        <v>46</v>
      </c>
      <c r="C42" s="1">
        <v>6.6508000000000003</v>
      </c>
      <c r="D42" s="1">
        <v>11.269</v>
      </c>
      <c r="E42" s="1">
        <v>13.2965</v>
      </c>
      <c r="F42" s="1">
        <v>6.9093999999999998</v>
      </c>
      <c r="G42" s="4">
        <f t="shared" si="6"/>
        <v>1.7689000000000004</v>
      </c>
      <c r="H42" s="7">
        <v>24</v>
      </c>
      <c r="I42" s="6" t="s">
        <v>46</v>
      </c>
      <c r="J42" s="1">
        <f>($N$2/(G42*R$10))</f>
        <v>0.29649812000425391</v>
      </c>
    </row>
    <row r="43" spans="2:10" x14ac:dyDescent="0.2">
      <c r="B43" s="5">
        <v>47</v>
      </c>
      <c r="C43" s="1">
        <v>6.7130000000000001</v>
      </c>
      <c r="D43" s="1">
        <v>11.305199999999999</v>
      </c>
      <c r="E43" s="1">
        <v>13.2965</v>
      </c>
      <c r="F43" s="1">
        <v>6.9093999999999998</v>
      </c>
      <c r="G43" s="4">
        <f t="shared" si="6"/>
        <v>1.7949000000000011</v>
      </c>
      <c r="I43" s="3" t="s">
        <v>47</v>
      </c>
      <c r="J43" s="1">
        <f>($N$2/(G43*R$10))</f>
        <v>0.2922032004432138</v>
      </c>
    </row>
    <row r="44" spans="2:10" x14ac:dyDescent="0.2">
      <c r="B44" s="5">
        <v>48</v>
      </c>
      <c r="C44" s="1">
        <v>6.6497999999999999</v>
      </c>
      <c r="D44" s="1">
        <v>11.242699999999999</v>
      </c>
      <c r="E44" s="1">
        <v>13.354799999999999</v>
      </c>
      <c r="F44" s="1">
        <v>6.8013000000000003</v>
      </c>
      <c r="G44" s="4">
        <f t="shared" si="6"/>
        <v>1.9605999999999995</v>
      </c>
      <c r="I44" s="3" t="s">
        <v>48</v>
      </c>
      <c r="J44" s="1">
        <f>($N$2/(G44*R$10))</f>
        <v>0.26750766320285879</v>
      </c>
    </row>
  </sheetData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workbookViewId="0">
      <selection activeCell="M14" sqref="M14"/>
    </sheetView>
  </sheetViews>
  <sheetFormatPr baseColWidth="10" defaultColWidth="8.83203125" defaultRowHeight="13" x14ac:dyDescent="0.15"/>
  <cols>
    <col min="1" max="16384" width="8.83203125" style="1"/>
  </cols>
  <sheetData>
    <row r="1" spans="1:41" x14ac:dyDescent="0.15">
      <c r="A1" s="27" t="s">
        <v>0</v>
      </c>
      <c r="B1" s="54"/>
      <c r="C1" s="54" t="s">
        <v>1</v>
      </c>
      <c r="D1" s="54"/>
      <c r="E1" s="54"/>
      <c r="F1" s="54"/>
      <c r="G1" s="56"/>
      <c r="H1" s="54" t="s">
        <v>2</v>
      </c>
      <c r="I1" s="54"/>
      <c r="J1" s="54"/>
      <c r="K1" s="56"/>
      <c r="L1" s="54"/>
      <c r="M1" s="54" t="s">
        <v>3</v>
      </c>
      <c r="N1" s="54"/>
      <c r="O1" s="54"/>
      <c r="P1" s="54"/>
      <c r="Q1" s="56"/>
      <c r="R1" s="54"/>
      <c r="S1" s="54" t="s">
        <v>4</v>
      </c>
      <c r="T1" s="54"/>
      <c r="U1" s="54"/>
      <c r="V1" s="54"/>
      <c r="W1" s="56"/>
      <c r="X1" s="54"/>
      <c r="Y1" s="54" t="s">
        <v>5</v>
      </c>
      <c r="Z1" s="54"/>
      <c r="AA1" s="54"/>
      <c r="AB1" s="54"/>
      <c r="AC1" s="56"/>
      <c r="AD1" s="54"/>
      <c r="AE1" s="54" t="s">
        <v>6</v>
      </c>
      <c r="AF1" s="54"/>
      <c r="AG1" s="56"/>
      <c r="AH1" s="54"/>
      <c r="AI1" s="54" t="s">
        <v>7</v>
      </c>
      <c r="AJ1" s="54"/>
      <c r="AK1" s="56"/>
      <c r="AL1" s="54"/>
      <c r="AM1" s="54" t="s">
        <v>8</v>
      </c>
      <c r="AN1" s="54"/>
      <c r="AO1" s="54"/>
    </row>
    <row r="2" spans="1:41" x14ac:dyDescent="0.15">
      <c r="A2" s="27"/>
      <c r="B2" s="8" t="s">
        <v>9</v>
      </c>
      <c r="C2" s="13" t="s">
        <v>10</v>
      </c>
      <c r="D2" s="21" t="s">
        <v>11</v>
      </c>
      <c r="E2" s="61" t="s">
        <v>12</v>
      </c>
      <c r="F2" s="61" t="s">
        <v>13</v>
      </c>
      <c r="G2" s="63" t="s">
        <v>14</v>
      </c>
      <c r="H2" s="13" t="s">
        <v>15</v>
      </c>
      <c r="I2" s="21" t="s">
        <v>16</v>
      </c>
      <c r="J2" s="61" t="s">
        <v>17</v>
      </c>
      <c r="K2" s="63" t="s">
        <v>18</v>
      </c>
      <c r="L2" s="8" t="s">
        <v>19</v>
      </c>
      <c r="M2" s="13" t="s">
        <v>20</v>
      </c>
      <c r="N2" s="21" t="s">
        <v>21</v>
      </c>
      <c r="O2" s="64" t="s">
        <v>22</v>
      </c>
      <c r="P2" s="61" t="s">
        <v>23</v>
      </c>
      <c r="Q2" s="63" t="s">
        <v>24</v>
      </c>
      <c r="R2" s="8" t="s">
        <v>25</v>
      </c>
      <c r="S2" s="13" t="s">
        <v>26</v>
      </c>
      <c r="T2" s="21" t="s">
        <v>27</v>
      </c>
      <c r="U2" s="64" t="s">
        <v>28</v>
      </c>
      <c r="V2" s="61" t="s">
        <v>29</v>
      </c>
      <c r="W2" s="63" t="s">
        <v>30</v>
      </c>
      <c r="X2" s="8" t="s">
        <v>31</v>
      </c>
      <c r="Y2" s="13" t="s">
        <v>32</v>
      </c>
      <c r="Z2" s="21" t="s">
        <v>33</v>
      </c>
      <c r="AA2" s="64" t="s">
        <v>34</v>
      </c>
      <c r="AB2" s="61" t="s">
        <v>35</v>
      </c>
      <c r="AC2" s="63" t="s">
        <v>36</v>
      </c>
      <c r="AD2" s="8" t="s">
        <v>37</v>
      </c>
      <c r="AE2" s="21" t="s">
        <v>38</v>
      </c>
      <c r="AF2" s="64" t="s">
        <v>39</v>
      </c>
      <c r="AG2" s="63" t="s">
        <v>40</v>
      </c>
      <c r="AH2" s="8" t="s">
        <v>41</v>
      </c>
      <c r="AI2" s="21" t="s">
        <v>42</v>
      </c>
      <c r="AJ2" s="64" t="s">
        <v>43</v>
      </c>
      <c r="AK2" s="63" t="s">
        <v>44</v>
      </c>
      <c r="AL2" s="8" t="s">
        <v>45</v>
      </c>
      <c r="AM2" s="21" t="s">
        <v>46</v>
      </c>
      <c r="AN2" s="61" t="s">
        <v>47</v>
      </c>
      <c r="AO2" s="61" t="s">
        <v>48</v>
      </c>
    </row>
    <row r="3" spans="1:41" x14ac:dyDescent="0.15">
      <c r="A3" s="27" t="s">
        <v>49</v>
      </c>
      <c r="B3" s="1">
        <v>1.6102130920313005</v>
      </c>
      <c r="C3" s="1">
        <v>1.8109773407610132</v>
      </c>
      <c r="D3" s="1">
        <v>1.1904652685259753</v>
      </c>
      <c r="E3" s="1">
        <v>0.15989332052456559</v>
      </c>
      <c r="F3" s="1">
        <v>0.42406482590900219</v>
      </c>
      <c r="G3" s="1">
        <v>1.330725698062335</v>
      </c>
      <c r="H3" s="1">
        <v>1.3868600486113032</v>
      </c>
      <c r="I3" s="1">
        <v>1.453585090276786</v>
      </c>
      <c r="J3" s="1">
        <v>0.48850187780045867</v>
      </c>
      <c r="K3" s="1">
        <v>0.31057732328373122</v>
      </c>
      <c r="L3" s="1">
        <v>1.6096838791225583</v>
      </c>
      <c r="M3" s="1">
        <v>1.5891618023766283</v>
      </c>
      <c r="N3" s="1">
        <v>1.4700516761763125</v>
      </c>
      <c r="O3" s="1">
        <v>0.28755481113745368</v>
      </c>
      <c r="P3" s="1">
        <v>0.33921998407850101</v>
      </c>
      <c r="Q3" s="1">
        <v>0.46211259418555461</v>
      </c>
      <c r="R3" s="1">
        <v>4.3577176171134706</v>
      </c>
      <c r="S3" s="1">
        <v>3.6332152923395484</v>
      </c>
      <c r="T3" s="1">
        <v>3.8029664877472311</v>
      </c>
      <c r="U3" s="1">
        <v>1.046204616356992</v>
      </c>
      <c r="V3" s="1">
        <v>2.0042127893305919</v>
      </c>
      <c r="W3" s="1">
        <v>2.0551963535941984</v>
      </c>
      <c r="X3" s="1">
        <v>3.4296821984904149</v>
      </c>
      <c r="Y3" s="1">
        <v>3.5290705102025828</v>
      </c>
      <c r="Z3" s="1">
        <v>4.2163170497921474</v>
      </c>
      <c r="AA3" s="1">
        <v>1.6941886919820472</v>
      </c>
      <c r="AB3" s="1">
        <v>2.1278686863274507</v>
      </c>
      <c r="AC3" s="1">
        <v>2.0444587666964282</v>
      </c>
      <c r="AD3" s="1">
        <v>4.6691850069534855</v>
      </c>
      <c r="AE3" s="1">
        <v>4.0959989453002095</v>
      </c>
      <c r="AF3" s="1">
        <v>2.6708331311972238</v>
      </c>
      <c r="AG3" s="1">
        <v>1.622730554157908</v>
      </c>
      <c r="AH3" s="1">
        <v>6.0317894225714204</v>
      </c>
      <c r="AI3" s="1">
        <v>2.5999416323821491</v>
      </c>
      <c r="AJ3" s="1">
        <v>2.0884887022180929</v>
      </c>
      <c r="AK3" s="1">
        <v>2.9359832754188235</v>
      </c>
      <c r="AL3" s="1">
        <v>3.2096434157190217</v>
      </c>
      <c r="AM3" s="1">
        <v>2.9456791724302622</v>
      </c>
      <c r="AN3" s="1">
        <v>2.3021521350119043</v>
      </c>
      <c r="AO3" s="1">
        <v>1.7474135575737142</v>
      </c>
    </row>
    <row r="4" spans="1:41" x14ac:dyDescent="0.15">
      <c r="A4" s="27" t="s">
        <v>50</v>
      </c>
      <c r="B4" s="1">
        <v>8.475348526476095</v>
      </c>
      <c r="C4" s="1">
        <v>8.2723378490763828</v>
      </c>
      <c r="D4" s="1">
        <v>6.657267236311899</v>
      </c>
      <c r="E4" s="1">
        <v>0.8689496487595707</v>
      </c>
      <c r="F4" s="1">
        <v>0.85883140270921643</v>
      </c>
      <c r="G4" s="1">
        <v>1.3608223173732279</v>
      </c>
      <c r="H4" s="1">
        <v>7.7394634472026338</v>
      </c>
      <c r="I4" s="1">
        <v>7.5601024232054312</v>
      </c>
      <c r="J4" s="1">
        <v>1.6603326703747643</v>
      </c>
      <c r="K4" s="1">
        <v>1.2483651452837901</v>
      </c>
      <c r="L4" s="1">
        <v>8.2200975295126781</v>
      </c>
      <c r="M4" s="1">
        <v>8.6222115435983859</v>
      </c>
      <c r="N4" s="1">
        <v>8.0445189304009297</v>
      </c>
      <c r="O4" s="1">
        <v>1.1055566131071013</v>
      </c>
      <c r="P4" s="1">
        <v>1.2534837828380905</v>
      </c>
      <c r="Q4" s="1">
        <v>1.444078751640248</v>
      </c>
      <c r="R4" s="1">
        <v>9.5405971857750931</v>
      </c>
      <c r="S4" s="1">
        <v>7.2459324991132812</v>
      </c>
      <c r="T4" s="1">
        <v>8.3430906033455017</v>
      </c>
      <c r="U4" s="1">
        <v>0.9084991198113791</v>
      </c>
      <c r="V4" s="1">
        <v>1.595658011554222</v>
      </c>
      <c r="W4" s="1">
        <v>2.251804215510703</v>
      </c>
      <c r="X4" s="1">
        <v>7.5243288940446833</v>
      </c>
      <c r="Y4" s="1">
        <v>7.5625981286358588</v>
      </c>
      <c r="Z4" s="1">
        <v>3.5650766647518863</v>
      </c>
      <c r="AA4" s="1">
        <v>0.85913456869335114</v>
      </c>
      <c r="AB4" s="1">
        <v>1.3662005791537262</v>
      </c>
      <c r="AC4" s="1">
        <v>0.88875298704831074</v>
      </c>
      <c r="AD4" s="1">
        <v>4.8571223593298116</v>
      </c>
      <c r="AE4" s="1">
        <v>3.9855673405971563</v>
      </c>
      <c r="AF4" s="1">
        <v>1.3183844017017372</v>
      </c>
      <c r="AG4" s="1">
        <v>0.66646697618690975</v>
      </c>
      <c r="AH4" s="1">
        <v>3.8617544833226289</v>
      </c>
      <c r="AI4" s="1">
        <v>1.7485750295066398</v>
      </c>
      <c r="AJ4" s="1">
        <v>0.76112054868730472</v>
      </c>
      <c r="AK4" s="1">
        <v>1.7601421024380615</v>
      </c>
      <c r="AL4" s="1">
        <v>1.1490663956744687</v>
      </c>
      <c r="AM4" s="1">
        <v>1.9290464185596763</v>
      </c>
      <c r="AN4" s="1">
        <v>1.9076485940935213</v>
      </c>
      <c r="AO4" s="1">
        <v>1.6918789666928007</v>
      </c>
    </row>
    <row r="5" spans="1:41" x14ac:dyDescent="0.15">
      <c r="A5" s="27" t="s">
        <v>51</v>
      </c>
      <c r="B5" s="1">
        <v>1.4133414269054339</v>
      </c>
      <c r="C5" s="1">
        <v>1.1096510832628761</v>
      </c>
      <c r="D5" s="1">
        <v>0.45501936789431557</v>
      </c>
      <c r="E5" s="1">
        <v>0.12152512138954476</v>
      </c>
      <c r="F5" s="1">
        <v>0.11509150314885767</v>
      </c>
      <c r="G5" s="1">
        <v>0.40426536256709483</v>
      </c>
      <c r="H5" s="1">
        <v>0.46543215218169703</v>
      </c>
      <c r="I5" s="1">
        <v>0.38947246209383946</v>
      </c>
      <c r="J5" s="1">
        <v>0.51002598217766182</v>
      </c>
      <c r="K5" s="1">
        <v>0.33923396335658956</v>
      </c>
      <c r="L5" s="1">
        <v>2.0351412705028236</v>
      </c>
      <c r="M5" s="1">
        <v>0.74538038595220835</v>
      </c>
      <c r="N5" s="1">
        <v>0.27781396291481142</v>
      </c>
      <c r="O5" s="1">
        <v>0.23557420937385046</v>
      </c>
      <c r="P5" s="1">
        <v>0.30183234753484151</v>
      </c>
      <c r="Q5" s="1">
        <v>0.45475414141819548</v>
      </c>
      <c r="R5" s="1">
        <v>7.3211621808963239</v>
      </c>
      <c r="S5" s="1">
        <v>2.5756957705360861</v>
      </c>
      <c r="T5" s="1">
        <v>3.0727070632396063</v>
      </c>
      <c r="U5" s="1">
        <v>2.3159524436939618</v>
      </c>
      <c r="V5" s="1">
        <v>2.5137835419672556</v>
      </c>
      <c r="W5" s="1">
        <v>2.8723569852613613</v>
      </c>
      <c r="X5" s="1">
        <v>3.2882580625594726</v>
      </c>
      <c r="Y5" s="1">
        <v>3.5742384798988538</v>
      </c>
      <c r="Z5" s="1">
        <v>3.2134062195150941</v>
      </c>
      <c r="AA5" s="1">
        <v>3.0240130466924473</v>
      </c>
      <c r="AB5" s="1">
        <v>3.1944602990818778</v>
      </c>
      <c r="AC5" s="1">
        <v>2.6319094893741748</v>
      </c>
      <c r="AD5" s="1">
        <v>4.8493134809386067</v>
      </c>
      <c r="AE5" s="1">
        <v>3.3440291800276176</v>
      </c>
      <c r="AF5" s="1">
        <v>4.7108961554767532</v>
      </c>
      <c r="AG5" s="1">
        <v>2.8312646297115851</v>
      </c>
      <c r="AH5" s="1">
        <v>5.0265330188679318</v>
      </c>
      <c r="AI5" s="1">
        <v>2.663991053742115</v>
      </c>
      <c r="AJ5" s="1">
        <v>3.0382748519433829</v>
      </c>
      <c r="AK5" s="1">
        <v>5.8212560386473484</v>
      </c>
      <c r="AL5" s="1">
        <v>2.3053829863284609</v>
      </c>
      <c r="AM5" s="1">
        <v>2.4345757131669292</v>
      </c>
      <c r="AN5" s="1">
        <v>3.3115388706229418</v>
      </c>
      <c r="AO5" s="1">
        <v>3.1726141348195851</v>
      </c>
    </row>
    <row r="6" spans="1:41" x14ac:dyDescent="0.15">
      <c r="A6" s="27" t="s">
        <v>52</v>
      </c>
      <c r="B6" s="1">
        <v>1.7247974263951444</v>
      </c>
      <c r="C6" s="1">
        <v>1.3560115492647857</v>
      </c>
      <c r="D6" s="1">
        <v>0.47992141438381503</v>
      </c>
      <c r="E6" s="1">
        <v>0.13237125542064607</v>
      </c>
      <c r="F6" s="1">
        <v>0.11349153841165663</v>
      </c>
      <c r="G6" s="1">
        <v>0.40913881982586775</v>
      </c>
      <c r="H6" s="1">
        <v>0.40389183713149091</v>
      </c>
      <c r="I6" s="1">
        <v>0.34169621997113425</v>
      </c>
      <c r="J6" s="1">
        <v>0.64247142955942971</v>
      </c>
      <c r="K6" s="1">
        <v>0.41368134511647886</v>
      </c>
      <c r="L6" s="1">
        <v>0.71502736382416177</v>
      </c>
      <c r="M6" s="1">
        <v>0.50679768456736263</v>
      </c>
      <c r="N6" s="1">
        <v>0.3027555781566183</v>
      </c>
      <c r="O6" s="1">
        <v>0.24347209432394282</v>
      </c>
      <c r="P6" s="1">
        <v>0.32713943229619474</v>
      </c>
      <c r="Q6" s="1">
        <v>0.49503198814479304</v>
      </c>
      <c r="R6" s="1">
        <v>1.6813626967249291</v>
      </c>
      <c r="S6" s="1">
        <v>0.71808555558000842</v>
      </c>
      <c r="T6" s="1">
        <v>1.1564642673066818</v>
      </c>
      <c r="U6" s="1">
        <v>0.46419799242009002</v>
      </c>
      <c r="V6" s="1">
        <v>0.63366005432811212</v>
      </c>
      <c r="W6" s="1">
        <v>0.84922317077632903</v>
      </c>
      <c r="X6" s="1">
        <v>0.93661029414552255</v>
      </c>
      <c r="Y6" s="1">
        <v>0.91074194847779677</v>
      </c>
      <c r="Z6" s="1">
        <v>1.0273518624895048</v>
      </c>
      <c r="AA6" s="1">
        <v>0.65197640089815412</v>
      </c>
      <c r="AB6" s="1">
        <v>0.8075333083283045</v>
      </c>
      <c r="AC6" s="1">
        <v>0.64256699055041089</v>
      </c>
      <c r="AD6" s="1">
        <v>1.8481931966181748</v>
      </c>
      <c r="AE6" s="1">
        <v>1.4940517199828764</v>
      </c>
      <c r="AF6" s="1">
        <v>1.452743391204018</v>
      </c>
      <c r="AG6" s="1">
        <v>0.93424013004561957</v>
      </c>
      <c r="AH6" s="1">
        <v>2.3135386850867485</v>
      </c>
      <c r="AI6" s="1">
        <v>1.2454610137887048</v>
      </c>
      <c r="AJ6" s="1">
        <v>1.4805035095522039</v>
      </c>
      <c r="AK6" s="1">
        <v>2.5543478260869588</v>
      </c>
      <c r="AL6" s="1">
        <v>1.6500459179015379</v>
      </c>
      <c r="AM6" s="1">
        <v>1.6833680763241516</v>
      </c>
      <c r="AN6" s="1">
        <v>2.1787547234647349</v>
      </c>
      <c r="AO6" s="1">
        <v>2.0015725883827504</v>
      </c>
    </row>
    <row r="7" spans="1:41" x14ac:dyDescent="0.15">
      <c r="A7" s="27" t="s">
        <v>53</v>
      </c>
      <c r="B7" s="1">
        <v>0.79075465355916441</v>
      </c>
      <c r="C7" s="1">
        <v>0.56911594886380734</v>
      </c>
      <c r="D7" s="1">
        <v>0.16218276922552663</v>
      </c>
      <c r="E7" s="1">
        <v>7.9825609659257113E-2</v>
      </c>
      <c r="F7" s="1">
        <v>7.9849895758588793E-2</v>
      </c>
      <c r="G7" s="1">
        <v>0.22994864342685359</v>
      </c>
      <c r="H7" s="1">
        <v>0.14708576567873871</v>
      </c>
      <c r="I7" s="1">
        <v>0.10123587569218682</v>
      </c>
      <c r="J7" s="1">
        <v>0.3142263818389871</v>
      </c>
      <c r="K7" s="1">
        <v>0.20582170541038414</v>
      </c>
      <c r="L7" s="1">
        <v>0.44328222162863862</v>
      </c>
      <c r="M7" s="1">
        <v>0.2289773361947971</v>
      </c>
      <c r="N7" s="1">
        <v>0.11488107980376236</v>
      </c>
      <c r="O7" s="1">
        <v>0.12631092923679182</v>
      </c>
      <c r="P7" s="1">
        <v>0.16751380143354599</v>
      </c>
      <c r="Q7" s="1">
        <v>0.25464999642639724</v>
      </c>
      <c r="R7" s="1">
        <v>0.87696494556564553</v>
      </c>
      <c r="S7" s="1">
        <v>0.22755178133737583</v>
      </c>
      <c r="T7" s="1">
        <v>0.40183986797099136</v>
      </c>
      <c r="U7" s="1">
        <v>0.10808009067888523</v>
      </c>
      <c r="V7" s="1">
        <v>0.19329488834409778</v>
      </c>
      <c r="W7" s="1">
        <v>0.27032999608675784</v>
      </c>
      <c r="X7" s="1">
        <v>0.23667360423988085</v>
      </c>
      <c r="Y7" s="1">
        <v>0.22015022015021998</v>
      </c>
      <c r="Z7" s="1">
        <v>0.27528823635380995</v>
      </c>
      <c r="AA7" s="1">
        <v>0.11482989254947037</v>
      </c>
      <c r="AB7" s="1">
        <v>0.19746789144711538</v>
      </c>
      <c r="AC7" s="1">
        <v>0.13848754203407326</v>
      </c>
      <c r="AD7" s="1">
        <v>0.46226904483344705</v>
      </c>
      <c r="AE7" s="1">
        <v>0.4168474115909242</v>
      </c>
      <c r="AF7" s="1">
        <v>0.19644992754738907</v>
      </c>
      <c r="AG7" s="1">
        <v>0.14000770715503319</v>
      </c>
      <c r="AH7" s="1">
        <v>0.31124043460482548</v>
      </c>
      <c r="AI7" s="1">
        <v>0.11638012298521962</v>
      </c>
      <c r="AJ7" s="1">
        <v>0.15675108095545448</v>
      </c>
      <c r="AK7" s="1">
        <v>0.19397830324603799</v>
      </c>
      <c r="AL7" s="1">
        <v>0.23943545148426126</v>
      </c>
      <c r="AM7" s="1">
        <v>0.15693645491825159</v>
      </c>
      <c r="AN7" s="1">
        <v>0.24457407877096993</v>
      </c>
      <c r="AO7" s="1">
        <v>0.11775687334189844</v>
      </c>
    </row>
    <row r="8" spans="1:41" x14ac:dyDescent="0.15">
      <c r="A8" s="27" t="s">
        <v>54</v>
      </c>
      <c r="B8" s="1">
        <v>0.46909601122301203</v>
      </c>
      <c r="C8" s="1">
        <v>0.55055572951086462</v>
      </c>
      <c r="D8" s="1">
        <v>0.39151095788343071</v>
      </c>
      <c r="E8" s="1">
        <v>0.29470495610220948</v>
      </c>
      <c r="F8" s="1">
        <v>7.9659171485280053E-2</v>
      </c>
      <c r="G8" s="1">
        <v>0.24301836971174459</v>
      </c>
      <c r="H8" s="1">
        <v>0.46903020700537157</v>
      </c>
      <c r="I8" s="1">
        <v>0.47842535941678077</v>
      </c>
      <c r="J8" s="1">
        <v>7.7588944030648407E-2</v>
      </c>
      <c r="K8" s="1">
        <v>4.6853171888586273E-2</v>
      </c>
      <c r="L8" s="1">
        <v>0.54088448871541994</v>
      </c>
      <c r="M8" s="1">
        <v>0.53212643898353718</v>
      </c>
      <c r="N8" s="1">
        <v>0.53149156845133727</v>
      </c>
      <c r="O8" s="1">
        <v>3.4776467763926504E-2</v>
      </c>
      <c r="P8" s="1">
        <v>4.2869246601401741E-2</v>
      </c>
      <c r="Q8" s="1">
        <v>6.4140006358548149E-2</v>
      </c>
      <c r="R8" s="1">
        <v>0.57358031946971444</v>
      </c>
      <c r="S8" s="1">
        <v>0.56511763239690405</v>
      </c>
      <c r="T8" s="1">
        <v>0.53755225714419608</v>
      </c>
      <c r="U8" s="1">
        <v>7.3137304271975595E-2</v>
      </c>
      <c r="V8" s="1">
        <v>0.22378104319649178</v>
      </c>
      <c r="W8" s="1">
        <v>0.19608072152496134</v>
      </c>
      <c r="X8" s="1">
        <v>0.55773539413377016</v>
      </c>
      <c r="Y8" s="1">
        <v>0.58760247439492674</v>
      </c>
      <c r="Z8" s="1">
        <v>0.62979473356831794</v>
      </c>
      <c r="AA8" s="1">
        <v>6.087112039479723E-2</v>
      </c>
      <c r="AB8" s="1">
        <v>0.18378113300733595</v>
      </c>
      <c r="AC8" s="1">
        <v>0.16062274202799148</v>
      </c>
      <c r="AD8" s="1">
        <v>0.71240149224078875</v>
      </c>
      <c r="AE8" s="1">
        <v>0.64550746086695232</v>
      </c>
      <c r="AF8" s="1">
        <v>0.19755728185647381</v>
      </c>
      <c r="AG8" s="1">
        <v>0.14880025847576694</v>
      </c>
      <c r="AH8" s="1">
        <v>0.52488736929727275</v>
      </c>
      <c r="AI8" s="1">
        <v>0.3424416517519327</v>
      </c>
      <c r="AJ8" s="1">
        <v>0.12943459258095061</v>
      </c>
      <c r="AK8" s="1">
        <v>0.17120094923298601</v>
      </c>
      <c r="AL8" s="1">
        <v>0.34501082158732149</v>
      </c>
      <c r="AM8" s="1">
        <v>0.36187595546519186</v>
      </c>
      <c r="AN8" s="1">
        <v>0.17675371594810002</v>
      </c>
      <c r="AO8" s="1">
        <v>0.12872468753321564</v>
      </c>
    </row>
    <row r="9" spans="1:41" x14ac:dyDescent="0.15">
      <c r="A9" s="27" t="s">
        <v>55</v>
      </c>
      <c r="B9" s="1">
        <v>0.45177512347033794</v>
      </c>
      <c r="C9" s="1">
        <v>0.67707295531776313</v>
      </c>
      <c r="D9" s="1">
        <v>0.34975088123755299</v>
      </c>
      <c r="E9" s="1">
        <v>0.1337560743192599</v>
      </c>
      <c r="F9" s="1">
        <v>0.15222975747925227</v>
      </c>
      <c r="G9" s="1">
        <v>0.27738429868734782</v>
      </c>
      <c r="H9" s="1">
        <v>0.31606535552040244</v>
      </c>
      <c r="I9" s="1">
        <v>0.32021404312643803</v>
      </c>
      <c r="J9" s="1">
        <v>0.25660937035003378</v>
      </c>
      <c r="K9" s="1">
        <v>0.18183009976799119</v>
      </c>
      <c r="L9" s="1">
        <v>0.54314878410307255</v>
      </c>
      <c r="M9" s="1">
        <v>0.5245649120326632</v>
      </c>
      <c r="N9" s="1">
        <v>0.48507165939844293</v>
      </c>
      <c r="O9" s="1">
        <v>0.1752630879367815</v>
      </c>
      <c r="P9" s="1">
        <v>0.19696551818977742</v>
      </c>
      <c r="Q9" s="1">
        <v>0.22572670002263856</v>
      </c>
      <c r="R9" s="1">
        <v>0.55140317053367494</v>
      </c>
      <c r="S9" s="1">
        <v>0.42491942793707344</v>
      </c>
      <c r="T9" s="1">
        <v>0.55836400647650219</v>
      </c>
      <c r="U9" s="1">
        <v>0.1368259298397182</v>
      </c>
      <c r="V9" s="1">
        <v>0.21318717635448897</v>
      </c>
      <c r="W9" s="1">
        <v>0.33391242978438307</v>
      </c>
      <c r="X9" s="1">
        <v>0.58738119879748751</v>
      </c>
      <c r="Y9" s="1">
        <v>0.59243691319162961</v>
      </c>
      <c r="Z9" s="1">
        <v>0.69715893447721422</v>
      </c>
      <c r="AA9" s="1">
        <v>0.1830644549275092</v>
      </c>
      <c r="AB9" s="1">
        <v>0.55729859498144385</v>
      </c>
      <c r="AC9" s="1">
        <v>0.17182338129222943</v>
      </c>
      <c r="AD9" s="1">
        <v>0.78400587183505821</v>
      </c>
      <c r="AE9" s="1">
        <v>0.74945351240548164</v>
      </c>
      <c r="AF9" s="1">
        <v>0.2863565512135543</v>
      </c>
      <c r="AG9" s="1">
        <v>0.18081524199288843</v>
      </c>
      <c r="AH9" s="1">
        <v>0.47073974823295822</v>
      </c>
      <c r="AI9" s="1">
        <v>0.2604428965834284</v>
      </c>
      <c r="AJ9" s="1">
        <v>0.23508482114492693</v>
      </c>
      <c r="AK9" s="1">
        <v>0.36733338983529712</v>
      </c>
      <c r="AL9" s="1">
        <v>0.38578197977464146</v>
      </c>
      <c r="AM9" s="1">
        <v>0.44228624561034557</v>
      </c>
      <c r="AN9" s="1">
        <v>0.48923581850207282</v>
      </c>
      <c r="AO9" s="1">
        <v>0.47062623187278951</v>
      </c>
    </row>
    <row r="10" spans="1:41" x14ac:dyDescent="0.15">
      <c r="A10" s="27" t="s">
        <v>56</v>
      </c>
      <c r="B10" s="1">
        <v>0.45789670917820308</v>
      </c>
      <c r="C10" s="1">
        <v>0.5201477431927275</v>
      </c>
      <c r="D10" s="1">
        <v>0.32477511158410427</v>
      </c>
      <c r="E10" s="1">
        <v>0.23147780512983412</v>
      </c>
      <c r="F10" s="1">
        <v>5.1050530488970375E-2</v>
      </c>
      <c r="G10" s="1">
        <v>0.13721198773822016</v>
      </c>
      <c r="H10" s="1">
        <v>0.44471278742348092</v>
      </c>
      <c r="I10" s="1">
        <v>0.39491749374206175</v>
      </c>
      <c r="J10" s="1">
        <v>9.5537158862757127E-2</v>
      </c>
      <c r="K10" s="1">
        <v>8.5419388205041649E-2</v>
      </c>
      <c r="L10" s="1">
        <v>0.71057301224189451</v>
      </c>
      <c r="M10" s="1">
        <v>0.78584568495157747</v>
      </c>
      <c r="N10" s="1">
        <v>0.75474040339285864</v>
      </c>
      <c r="O10" s="1">
        <v>5.9243342119807023E-2</v>
      </c>
      <c r="P10" s="1">
        <v>7.0582891875910062E-2</v>
      </c>
      <c r="Q10" s="1">
        <v>0.11593083899388468</v>
      </c>
      <c r="R10" s="1">
        <v>0.97542595791256348</v>
      </c>
      <c r="S10" s="1">
        <v>0.80671866339174947</v>
      </c>
      <c r="T10" s="1">
        <v>0.91420717517271588</v>
      </c>
      <c r="U10" s="1">
        <v>5.7864827833257658E-2</v>
      </c>
      <c r="V10" s="1">
        <v>0.10703260032219161</v>
      </c>
      <c r="W10" s="1">
        <v>0.13466886591016164</v>
      </c>
      <c r="X10" s="1">
        <v>0.85732103525272874</v>
      </c>
      <c r="Y10" s="1">
        <v>0.82621780734988215</v>
      </c>
      <c r="Z10" s="1">
        <v>0.87410945843516152</v>
      </c>
      <c r="AA10" s="1">
        <v>5.5617205033781604E-3</v>
      </c>
      <c r="AB10" s="1">
        <v>0.15581064049370164</v>
      </c>
      <c r="AC10" s="1">
        <v>5.0288843031403185E-2</v>
      </c>
      <c r="AD10" s="1">
        <v>0.98518796494558536</v>
      </c>
      <c r="AE10" s="1">
        <v>0.73726209006342425</v>
      </c>
      <c r="AF10" s="1">
        <v>9.8580899087328921E-2</v>
      </c>
      <c r="AG10" s="1">
        <v>5.0525617876560958E-2</v>
      </c>
      <c r="AH10" s="1">
        <v>0.98255228109118653</v>
      </c>
      <c r="AI10" s="1">
        <v>0.53925480564358075</v>
      </c>
      <c r="AJ10" s="1">
        <v>9.2483137763718137E-2</v>
      </c>
      <c r="AK10" s="1">
        <v>0.1215498488572479</v>
      </c>
      <c r="AL10" s="1">
        <v>0.44042696786104951</v>
      </c>
      <c r="AM10" s="1">
        <v>0.55074525790790163</v>
      </c>
      <c r="AN10" s="1">
        <v>0.16784151833458202</v>
      </c>
      <c r="AO10" s="1">
        <v>0.13196153025797025</v>
      </c>
    </row>
    <row r="11" spans="1:41" x14ac:dyDescent="0.15">
      <c r="A11" s="27" t="s">
        <v>57</v>
      </c>
      <c r="B11" s="1">
        <v>0.15460806954037434</v>
      </c>
      <c r="C11" s="1">
        <v>0.13667245463420802</v>
      </c>
      <c r="D11" s="1">
        <v>9.4291926690996369E-2</v>
      </c>
      <c r="E11" s="1">
        <v>5.5683277391814674E-2</v>
      </c>
      <c r="F11" s="1">
        <v>6.2875435434111712E-2</v>
      </c>
      <c r="G11" s="1">
        <v>8.2466146589566525E-2</v>
      </c>
      <c r="H11" s="1">
        <v>0.10377333214092127</v>
      </c>
      <c r="I11" s="1">
        <v>0.10057293750245799</v>
      </c>
      <c r="J11" s="1">
        <v>6.6487968245052972E-2</v>
      </c>
      <c r="K11" s="1">
        <v>6.814040974520226E-2</v>
      </c>
      <c r="L11" s="1">
        <v>0.17127724225748323</v>
      </c>
      <c r="M11" s="1">
        <v>0.15720691089836625</v>
      </c>
      <c r="N11" s="1">
        <v>0.15166639919753575</v>
      </c>
      <c r="O11" s="1">
        <v>9.46273394952791E-2</v>
      </c>
      <c r="P11" s="1">
        <v>0.10211647447288678</v>
      </c>
      <c r="Q11" s="1">
        <v>0.10338802177679521</v>
      </c>
      <c r="R11" s="1">
        <v>0.29025341948906558</v>
      </c>
      <c r="S11" s="1">
        <v>9.9995342507399471E-2</v>
      </c>
      <c r="T11" s="1">
        <v>9.7993533910526454E-2</v>
      </c>
      <c r="U11" s="1">
        <v>5.0241916382169828E-2</v>
      </c>
      <c r="V11" s="1">
        <v>8.4016848854307755E-2</v>
      </c>
      <c r="W11" s="1">
        <v>8.248196714737048E-2</v>
      </c>
      <c r="X11" s="1">
        <v>0.11376861866472568</v>
      </c>
      <c r="Y11" s="1">
        <v>0.10525812412604857</v>
      </c>
      <c r="Z11" s="1">
        <v>0.12204583229946661</v>
      </c>
      <c r="AA11" s="1">
        <v>5.2459548831959073E-2</v>
      </c>
      <c r="AB11" s="1">
        <v>7.6937054889143014E-2</v>
      </c>
      <c r="AC11" s="1">
        <v>7.1106320758940467E-2</v>
      </c>
      <c r="AD11" s="1">
        <v>0.18415708262510747</v>
      </c>
      <c r="AE11" s="1">
        <v>0.14165440436396226</v>
      </c>
      <c r="AF11" s="1">
        <v>8.6821850948000559E-2</v>
      </c>
      <c r="AG11" s="1">
        <v>6.6659318505754239E-2</v>
      </c>
      <c r="AH11" s="1">
        <v>0.13588246246860233</v>
      </c>
      <c r="AI11" s="1">
        <v>6.8730452658954944E-2</v>
      </c>
      <c r="AJ11" s="1">
        <v>6.155092445517512E-2</v>
      </c>
      <c r="AK11" s="1">
        <v>9.1427239596576074E-2</v>
      </c>
      <c r="AL11" s="1">
        <v>0.14983736291015076</v>
      </c>
      <c r="AM11" s="1">
        <v>0.11492267131364882</v>
      </c>
      <c r="AN11" s="1">
        <v>8.0911066202725895E-2</v>
      </c>
      <c r="AO11" s="1">
        <v>8.1750341874793644E-2</v>
      </c>
    </row>
    <row r="12" spans="1:41" x14ac:dyDescent="0.15">
      <c r="A12" s="27" t="s">
        <v>58</v>
      </c>
      <c r="B12" s="1">
        <v>0.79699164191105099</v>
      </c>
      <c r="C12" s="1">
        <v>0.67753455662809536</v>
      </c>
      <c r="D12" s="1">
        <v>0.30780240095047168</v>
      </c>
      <c r="E12" s="1">
        <v>0.15263996839126662</v>
      </c>
      <c r="F12" s="1">
        <v>0.15569458177769421</v>
      </c>
      <c r="G12" s="1">
        <v>0.28743328700192505</v>
      </c>
      <c r="H12" s="1">
        <v>0.2970296088683585</v>
      </c>
      <c r="I12" s="1">
        <v>0.27774875526526838</v>
      </c>
      <c r="J12" s="1">
        <v>0.38861274347485308</v>
      </c>
      <c r="K12" s="1">
        <v>0.27898451247202938</v>
      </c>
      <c r="L12" s="1">
        <v>0.47388361699881532</v>
      </c>
      <c r="M12" s="1">
        <v>0.39641692897048342</v>
      </c>
      <c r="N12" s="1">
        <v>0.32185372925605893</v>
      </c>
      <c r="O12" s="1">
        <v>0.23728633827911522</v>
      </c>
      <c r="P12" s="1">
        <v>0.26897133671830697</v>
      </c>
      <c r="Q12" s="1">
        <v>0.32169465519311347</v>
      </c>
      <c r="R12" s="1">
        <v>1.9240212515652506</v>
      </c>
      <c r="S12" s="1">
        <v>1.3023449707524812</v>
      </c>
      <c r="T12" s="1">
        <v>1.5120731573987793</v>
      </c>
      <c r="U12" s="1">
        <v>0.97602585464120795</v>
      </c>
      <c r="V12" s="1">
        <v>1.0584222968654808</v>
      </c>
      <c r="W12" s="1">
        <v>1.1980970852030453</v>
      </c>
      <c r="X12" s="1">
        <v>2.2643594496950126</v>
      </c>
      <c r="Y12" s="1">
        <v>2.1669106574766936</v>
      </c>
      <c r="Z12" s="1">
        <v>1.6740354449138848</v>
      </c>
      <c r="AA12" s="1">
        <v>1.0880248409363855</v>
      </c>
      <c r="AB12" s="1">
        <v>1.18107989106505</v>
      </c>
      <c r="AC12" s="1">
        <v>1.0019377274865886</v>
      </c>
      <c r="AD12" s="1">
        <v>3.0167104478929803</v>
      </c>
      <c r="AE12" s="1">
        <v>1.7966045471170136</v>
      </c>
      <c r="AF12" s="1">
        <v>2.0452043121431376</v>
      </c>
      <c r="AG12" s="1">
        <v>1.3538635900870495</v>
      </c>
      <c r="AH12" s="1">
        <v>1.6428657485834475</v>
      </c>
      <c r="AI12" s="1">
        <v>0.87995317677382079</v>
      </c>
      <c r="AJ12" s="1">
        <v>0.90240552298848775</v>
      </c>
      <c r="AK12" s="1">
        <v>1.5309913269486128</v>
      </c>
      <c r="AL12" s="1">
        <v>0.9913522777248357</v>
      </c>
      <c r="AM12" s="1">
        <v>0.75909448683489089</v>
      </c>
      <c r="AN12" s="1">
        <v>0.87903488789332007</v>
      </c>
      <c r="AO12" s="1">
        <v>0.71916760175456562</v>
      </c>
    </row>
    <row r="13" spans="1:41" x14ac:dyDescent="0.15">
      <c r="A13" s="27" t="s">
        <v>59</v>
      </c>
      <c r="B13" s="1">
        <v>3.1100435550560834</v>
      </c>
      <c r="C13" s="1">
        <v>3.3543028550810412</v>
      </c>
      <c r="D13" s="1">
        <v>2.9203875020560561</v>
      </c>
      <c r="E13" s="1">
        <v>0.23314346142746756</v>
      </c>
      <c r="F13" s="1">
        <v>0.33425488476651294</v>
      </c>
      <c r="G13" s="1">
        <v>0.61068245720520398</v>
      </c>
      <c r="H13" s="1">
        <v>3.3403526329071633</v>
      </c>
      <c r="I13" s="1">
        <v>3.6406330756796295</v>
      </c>
      <c r="J13" s="1">
        <v>0.5598035435100619</v>
      </c>
      <c r="K13" s="1">
        <v>0.44449182096158091</v>
      </c>
      <c r="L13" s="1">
        <v>4.0007649606450615</v>
      </c>
      <c r="M13" s="1">
        <v>4.1956154206043772</v>
      </c>
      <c r="N13" s="1">
        <v>4.0340212183309232</v>
      </c>
      <c r="O13" s="1">
        <v>0.41114106211640472</v>
      </c>
      <c r="P13" s="1">
        <v>0.43772661778165517</v>
      </c>
      <c r="Q13" s="1">
        <v>0.45199912261893299</v>
      </c>
      <c r="R13" s="1">
        <v>4.5285154518210158</v>
      </c>
      <c r="S13" s="1">
        <v>3.5563922550504343</v>
      </c>
      <c r="T13" s="1">
        <v>4.044885177453029</v>
      </c>
      <c r="U13" s="1">
        <v>1.7289882619601988</v>
      </c>
      <c r="V13" s="1">
        <v>1.724914702099311</v>
      </c>
      <c r="W13" s="1">
        <v>1.8022309821700448</v>
      </c>
      <c r="X13" s="1">
        <v>4.1949382252702065</v>
      </c>
      <c r="Y13" s="1">
        <v>4.1532890589494329</v>
      </c>
      <c r="Z13" s="1">
        <v>3.7058595595558144</v>
      </c>
      <c r="AA13" s="1">
        <v>1.9325121304414505</v>
      </c>
      <c r="AB13" s="1">
        <v>2.0410305721414459</v>
      </c>
      <c r="AC13" s="1">
        <v>1.6579733600481814</v>
      </c>
      <c r="AD13" s="1">
        <v>4.3042096200966835</v>
      </c>
      <c r="AE13" s="1">
        <v>2.9881388801469799</v>
      </c>
      <c r="AF13" s="1">
        <v>2.815870180108536</v>
      </c>
      <c r="AG13" s="1">
        <v>1.5808502439196761</v>
      </c>
      <c r="AH13" s="1">
        <v>4.2040961431742563</v>
      </c>
      <c r="AI13" s="1">
        <v>2.1467048122293084</v>
      </c>
      <c r="AJ13" s="1">
        <v>1.586509040566346</v>
      </c>
      <c r="AK13" s="1">
        <v>2.7169675396220043</v>
      </c>
      <c r="AL13" s="1">
        <v>1.6357245451024793</v>
      </c>
      <c r="AM13" s="1">
        <v>1.7245516651927424</v>
      </c>
      <c r="AN13" s="1">
        <v>1.9603036108133884</v>
      </c>
      <c r="AO13" s="1">
        <v>3.5028523450435141</v>
      </c>
    </row>
    <row r="14" spans="1:41" x14ac:dyDescent="0.15">
      <c r="A14" s="27" t="s">
        <v>60</v>
      </c>
      <c r="B14" s="1">
        <v>5.3058988376226045E-2</v>
      </c>
      <c r="C14" s="1">
        <v>7.6606584127223543E-2</v>
      </c>
      <c r="D14" s="1">
        <v>6.3909791681274752E-2</v>
      </c>
      <c r="E14" s="1">
        <v>4.6347854886473923E-2</v>
      </c>
      <c r="F14" s="1">
        <v>7.7476438135191228E-2</v>
      </c>
      <c r="G14" s="1">
        <v>0.11291518533032956</v>
      </c>
      <c r="H14" s="1">
        <v>7.2273380477054019E-2</v>
      </c>
      <c r="I14" s="1">
        <v>8.7813239536104079E-2</v>
      </c>
      <c r="J14" s="1">
        <v>7.4376537763489375E-2</v>
      </c>
      <c r="K14" s="1">
        <v>6.61604261877584E-2</v>
      </c>
      <c r="L14" s="1">
        <v>0.12631056303449437</v>
      </c>
      <c r="M14" s="1">
        <v>0.11322054404140898</v>
      </c>
      <c r="N14" s="1">
        <v>0.13102899412888644</v>
      </c>
      <c r="O14" s="1">
        <v>0.15050165376924254</v>
      </c>
      <c r="P14" s="1">
        <v>0.14190112168639529</v>
      </c>
      <c r="Q14" s="1">
        <v>0.12294601465846036</v>
      </c>
      <c r="R14" s="1">
        <v>0.15626903768989062</v>
      </c>
      <c r="S14" s="1">
        <v>0.13340389519925103</v>
      </c>
      <c r="T14" s="1">
        <v>0.13292707687982558</v>
      </c>
      <c r="U14" s="1">
        <v>0.14578151811791931</v>
      </c>
      <c r="V14" s="1">
        <v>0.15336637391513602</v>
      </c>
      <c r="W14" s="1">
        <v>0.1524831103184941</v>
      </c>
      <c r="X14" s="1">
        <v>0.14197383435501423</v>
      </c>
      <c r="Y14" s="1">
        <v>0.14080957477183881</v>
      </c>
      <c r="Z14" s="1">
        <v>0.19871483295547618</v>
      </c>
      <c r="AA14" s="1">
        <v>0.13673447401673502</v>
      </c>
      <c r="AB14" s="1">
        <v>0.13742087888791291</v>
      </c>
      <c r="AC14" s="1">
        <v>0.10806589624964419</v>
      </c>
      <c r="AD14" s="1">
        <v>0.22455354186441781</v>
      </c>
      <c r="AE14" s="1">
        <v>0.17953995809552989</v>
      </c>
      <c r="AF14" s="1">
        <v>0.20628428843521301</v>
      </c>
      <c r="AG14" s="1">
        <v>9.26162762325137E-2</v>
      </c>
      <c r="AH14" s="1">
        <v>0.13490127928033196</v>
      </c>
      <c r="AI14" s="1">
        <v>7.4977208220020131E-2</v>
      </c>
      <c r="AJ14" s="1">
        <v>0.11656010379847594</v>
      </c>
      <c r="AK14" s="1">
        <v>0.12458682939232149</v>
      </c>
      <c r="AL14" s="1">
        <v>0.11667443402233066</v>
      </c>
      <c r="AM14" s="1">
        <v>9.5324145581367634E-2</v>
      </c>
      <c r="AN14" s="1">
        <v>0.14957881830688116</v>
      </c>
      <c r="AO14" s="1">
        <v>0.13321881627502369</v>
      </c>
    </row>
    <row r="15" spans="1:41" x14ac:dyDescent="0.15">
      <c r="A15" s="27" t="s">
        <v>61</v>
      </c>
      <c r="B15" s="1">
        <v>53.735074766225708</v>
      </c>
      <c r="C15" s="1">
        <v>62.159520950160193</v>
      </c>
      <c r="D15" s="1">
        <v>55.306503234972418</v>
      </c>
      <c r="E15" s="1">
        <v>0.3393387344498397</v>
      </c>
      <c r="F15" s="1">
        <v>0.84065961778007903</v>
      </c>
      <c r="G15" s="1">
        <v>1.3462120147234771</v>
      </c>
      <c r="H15" s="1">
        <v>54.406926966094773</v>
      </c>
      <c r="I15" s="1">
        <v>59.168775323245619</v>
      </c>
      <c r="J15" s="1">
        <v>1.0606540288879485</v>
      </c>
      <c r="K15" s="1">
        <v>1.3725052851073314</v>
      </c>
      <c r="L15" s="1">
        <v>69.393934984581264</v>
      </c>
      <c r="M15" s="1">
        <v>75.52527317280871</v>
      </c>
      <c r="N15" s="1">
        <v>74.882346837816584</v>
      </c>
      <c r="O15" s="1">
        <v>5.8529770976064421</v>
      </c>
      <c r="P15" s="1">
        <v>7.3691079376769544</v>
      </c>
      <c r="Q15" s="1">
        <v>6.6540657564014101</v>
      </c>
      <c r="R15" s="1">
        <v>35.002191094123887</v>
      </c>
      <c r="S15" s="1">
        <v>29.275527025996471</v>
      </c>
      <c r="T15" s="1">
        <v>31.527991087000679</v>
      </c>
      <c r="U15" s="1">
        <v>4.5454941219179004</v>
      </c>
      <c r="V15" s="1">
        <v>5.2926008749152142</v>
      </c>
      <c r="W15" s="1">
        <v>5.7067753664607652</v>
      </c>
      <c r="X15" s="1">
        <v>36.310082985506924</v>
      </c>
      <c r="Y15" s="1">
        <v>36.2727593859669</v>
      </c>
      <c r="Z15" s="1">
        <v>35.93026116321041</v>
      </c>
      <c r="AA15" s="1">
        <v>5.8966310727168407</v>
      </c>
      <c r="AB15" s="1">
        <v>6.9321684251724474</v>
      </c>
      <c r="AC15" s="1">
        <v>6.6410668144317624</v>
      </c>
      <c r="AD15" s="1">
        <v>49.624373634136077</v>
      </c>
      <c r="AE15" s="1">
        <v>30.900825614461887</v>
      </c>
      <c r="AF15" s="1">
        <v>13.320655005346911</v>
      </c>
      <c r="AG15" s="1">
        <v>8.2015362143733324</v>
      </c>
      <c r="AH15" s="1">
        <v>74.995573266546032</v>
      </c>
      <c r="AI15" s="1">
        <v>38.300133522382453</v>
      </c>
      <c r="AJ15" s="1">
        <v>16.451402148869239</v>
      </c>
      <c r="AK15" s="1">
        <v>34.001221854959489</v>
      </c>
      <c r="AL15" s="1">
        <v>41.750874349645599</v>
      </c>
      <c r="AM15" s="1">
        <v>44.462769126401916</v>
      </c>
      <c r="AN15" s="1">
        <v>32.567215502197946</v>
      </c>
      <c r="AO15" s="1">
        <v>30.552585229724908</v>
      </c>
    </row>
    <row r="16" spans="1:41" x14ac:dyDescent="0.15">
      <c r="A16" s="27" t="s">
        <v>62</v>
      </c>
      <c r="B16" s="1">
        <v>2.2910362360105769</v>
      </c>
      <c r="C16" s="1">
        <v>2.8804114098611917</v>
      </c>
      <c r="D16" s="1">
        <v>2.2515627672464684</v>
      </c>
      <c r="E16" s="1">
        <v>7.481895671811481E-2</v>
      </c>
      <c r="F16" s="1">
        <v>0.16066400867668282</v>
      </c>
      <c r="G16" s="1">
        <v>0.46739878614665309</v>
      </c>
      <c r="H16" s="1">
        <v>2.1782827566005953</v>
      </c>
      <c r="I16" s="1">
        <v>2.2083066999363954</v>
      </c>
      <c r="J16" s="1">
        <v>0.27887026515548446</v>
      </c>
      <c r="K16" s="1">
        <v>0.15752942352150942</v>
      </c>
      <c r="L16" s="1">
        <v>1.9791129515172041</v>
      </c>
      <c r="M16" s="1">
        <v>2.0378483766123416</v>
      </c>
      <c r="N16" s="1">
        <v>1.9011069231367852</v>
      </c>
      <c r="O16" s="1">
        <v>0.12822556801257176</v>
      </c>
      <c r="P16" s="1">
        <v>0.14319035053272838</v>
      </c>
      <c r="Q16" s="1">
        <v>0.19060681181478803</v>
      </c>
      <c r="R16" s="1">
        <v>3.2988662623722602</v>
      </c>
      <c r="S16" s="1">
        <v>2.6721084264277377</v>
      </c>
      <c r="T16" s="1">
        <v>2.8214692912811934</v>
      </c>
      <c r="U16" s="1">
        <v>0.15681608224641708</v>
      </c>
      <c r="V16" s="1">
        <v>0.44550376715601836</v>
      </c>
      <c r="W16" s="1">
        <v>0.35242436000505228</v>
      </c>
      <c r="X16" s="1">
        <v>2.832273742233141</v>
      </c>
      <c r="Y16" s="1">
        <v>2.7739556041442812</v>
      </c>
      <c r="Z16" s="1">
        <v>1.6350636295347079</v>
      </c>
      <c r="AA16" s="1">
        <v>0.40347681829254112</v>
      </c>
      <c r="AB16" s="1">
        <v>0.55412443185392046</v>
      </c>
      <c r="AC16" s="1">
        <v>0.4343415316494082</v>
      </c>
      <c r="AD16" s="1">
        <v>2.1052515397011087</v>
      </c>
      <c r="AE16" s="1">
        <v>1.6860666218702791</v>
      </c>
      <c r="AF16" s="1">
        <v>1.1147894023028728</v>
      </c>
      <c r="AG16" s="1">
        <v>0.54606371360346484</v>
      </c>
      <c r="AH16" s="1">
        <v>2.6905412115193679</v>
      </c>
      <c r="AI16" s="1">
        <v>0.96463141882381553</v>
      </c>
      <c r="AJ16" s="1">
        <v>0.81403971361786609</v>
      </c>
      <c r="AK16" s="1">
        <v>1.2768737463626874</v>
      </c>
      <c r="AL16" s="1">
        <v>1.2750944763061844</v>
      </c>
      <c r="AM16" s="1">
        <v>1.943100429447878</v>
      </c>
      <c r="AN16" s="1">
        <v>1.4376981868207006</v>
      </c>
      <c r="AO16" s="1">
        <v>2.1149155852818016</v>
      </c>
    </row>
    <row r="17" spans="1:41" x14ac:dyDescent="0.15">
      <c r="A17" s="27" t="s">
        <v>63</v>
      </c>
      <c r="B17" s="1">
        <v>0.72617113750497797</v>
      </c>
      <c r="C17" s="1">
        <v>0.83286339755489869</v>
      </c>
      <c r="D17" s="1">
        <v>0.74514459242230702</v>
      </c>
      <c r="E17" s="1">
        <v>0.2008084243472468</v>
      </c>
      <c r="F17" s="1">
        <v>0.24753891516880985</v>
      </c>
      <c r="G17" s="1">
        <v>0.28919538415127477</v>
      </c>
      <c r="H17" s="1">
        <v>0.73324284036874432</v>
      </c>
      <c r="I17" s="1">
        <v>0.78484432920189506</v>
      </c>
      <c r="J17" s="1">
        <v>0.20819732727798579</v>
      </c>
      <c r="K17" s="1">
        <v>0.18892906520565578</v>
      </c>
      <c r="L17" s="1">
        <v>0.82743292600267826</v>
      </c>
      <c r="M17" s="1">
        <v>0.89399373276902827</v>
      </c>
      <c r="N17" s="1">
        <v>0.8964871658999386</v>
      </c>
      <c r="O17" s="1">
        <v>0.29556315601691796</v>
      </c>
      <c r="P17" s="1">
        <v>0.34008901981936263</v>
      </c>
      <c r="Q17" s="1">
        <v>0.25585586727463672</v>
      </c>
      <c r="R17" s="1">
        <v>1.003208826628142</v>
      </c>
      <c r="S17" s="1">
        <v>1.0364072613892321</v>
      </c>
      <c r="T17" s="1">
        <v>1.0279494374710412</v>
      </c>
      <c r="U17" s="1">
        <v>0.25074314502135947</v>
      </c>
      <c r="V17" s="1">
        <v>0.27712461726777232</v>
      </c>
      <c r="W17" s="1">
        <v>0.23473251552841898</v>
      </c>
      <c r="X17" s="1">
        <v>0.97014189801388295</v>
      </c>
      <c r="Y17" s="1">
        <v>1.0051094956755326</v>
      </c>
      <c r="Z17" s="1">
        <v>0.82446261594885106</v>
      </c>
      <c r="AA17" s="1">
        <v>0.23430339716044446</v>
      </c>
      <c r="AB17" s="1">
        <v>0.23573257355322208</v>
      </c>
      <c r="AC17" s="1">
        <v>0.20341070446614934</v>
      </c>
      <c r="AD17" s="1">
        <v>0.91835721065760056</v>
      </c>
      <c r="AE17" s="1">
        <v>0.60666502224225816</v>
      </c>
      <c r="AF17" s="1">
        <v>0.38910321174934481</v>
      </c>
      <c r="AG17" s="1">
        <v>0.19654928119841197</v>
      </c>
      <c r="AH17" s="1">
        <v>1.160443074945968</v>
      </c>
      <c r="AI17" s="1">
        <v>0.58388601785635919</v>
      </c>
      <c r="AJ17" s="1">
        <v>0.25433385388625673</v>
      </c>
      <c r="AK17" s="1">
        <v>0.44954374664519631</v>
      </c>
      <c r="AL17" s="1">
        <v>0.42982020113174674</v>
      </c>
      <c r="AM17" s="1">
        <v>0.67233913692164615</v>
      </c>
      <c r="AN17" s="1">
        <v>0.43640547986193984</v>
      </c>
      <c r="AO17" s="1">
        <v>0.5514937984590137</v>
      </c>
    </row>
    <row r="18" spans="1:41" x14ac:dyDescent="0.15">
      <c r="A18" s="27" t="s">
        <v>64</v>
      </c>
      <c r="B18" s="1">
        <v>3.7981423111834389</v>
      </c>
      <c r="C18" s="1">
        <v>3.9066665230573738</v>
      </c>
      <c r="D18" s="1">
        <v>3.3937229804604114</v>
      </c>
      <c r="E18" s="1">
        <v>0</v>
      </c>
      <c r="F18" s="1">
        <v>0.35609281406036269</v>
      </c>
      <c r="G18" s="1">
        <v>1.3080399559052784</v>
      </c>
      <c r="H18" s="1">
        <v>4.4965026907113845</v>
      </c>
      <c r="I18" s="1">
        <v>5.1798042311247787</v>
      </c>
      <c r="J18" s="1">
        <v>0.12147218193706856</v>
      </c>
      <c r="K18" s="1">
        <v>1.3647398861796004E-2</v>
      </c>
      <c r="L18" s="1">
        <v>6.1358470328153567</v>
      </c>
      <c r="M18" s="1">
        <v>6.4838508448674244</v>
      </c>
      <c r="N18" s="1">
        <v>6.2710845725990625</v>
      </c>
      <c r="O18" s="1">
        <v>8.700560436861654E-2</v>
      </c>
      <c r="P18" s="1">
        <v>0.11064448454529753</v>
      </c>
      <c r="Q18" s="1">
        <v>6.1781076524035881E-2</v>
      </c>
      <c r="R18" s="1">
        <v>5.0003634758943827</v>
      </c>
      <c r="S18" s="1">
        <v>4.7566306572540933</v>
      </c>
      <c r="T18" s="1">
        <v>4.858222398075795</v>
      </c>
      <c r="U18" s="1">
        <v>0.29336214995244148</v>
      </c>
      <c r="V18" s="1">
        <v>0.68668696390139794</v>
      </c>
      <c r="W18" s="1">
        <v>0.23237588789563696</v>
      </c>
      <c r="X18" s="1">
        <v>4.7695815847236922</v>
      </c>
      <c r="Y18" s="1">
        <v>5.029369652011157</v>
      </c>
      <c r="Z18" s="1">
        <v>4.5548269392222345</v>
      </c>
      <c r="AA18" s="1">
        <v>1.2933786337591124</v>
      </c>
      <c r="AB18" s="1">
        <v>1.1559341125272853</v>
      </c>
      <c r="AC18" s="1">
        <v>0.80832124717344356</v>
      </c>
      <c r="AD18" s="1">
        <v>5.659174190415218</v>
      </c>
      <c r="AE18" s="1">
        <v>4.4606784101251211</v>
      </c>
      <c r="AF18" s="1">
        <v>3.7003035205429966</v>
      </c>
      <c r="AG18" s="1">
        <v>1.8599190916999986</v>
      </c>
      <c r="AH18" s="1">
        <v>8.9385788451428354</v>
      </c>
      <c r="AI18" s="1">
        <v>4.5787104113884025</v>
      </c>
      <c r="AJ18" s="1">
        <v>4.2400958397009161</v>
      </c>
      <c r="AK18" s="1">
        <v>7.9215046472865005</v>
      </c>
      <c r="AL18" s="1">
        <v>4.8372674343320332</v>
      </c>
      <c r="AM18" s="1">
        <v>8.5543562096787298</v>
      </c>
      <c r="AN18" s="1">
        <v>15.356330114812481</v>
      </c>
      <c r="AO18" s="1">
        <v>15.073441553855726</v>
      </c>
    </row>
    <row r="19" spans="1:41" x14ac:dyDescent="0.15">
      <c r="A19" s="27" t="s">
        <v>65</v>
      </c>
      <c r="B19" s="1">
        <v>0.27320002299659957</v>
      </c>
      <c r="C19" s="1">
        <v>0.28190376689749325</v>
      </c>
      <c r="D19" s="1">
        <v>0.17377368889086933</v>
      </c>
      <c r="E19" s="1">
        <v>3.1637785606792791E-2</v>
      </c>
      <c r="F19" s="1">
        <v>3.258206335690824E-2</v>
      </c>
      <c r="G19" s="1">
        <v>9.9674283893787435E-2</v>
      </c>
      <c r="H19" s="1">
        <v>0.15197368921278709</v>
      </c>
      <c r="I19" s="1">
        <v>0.14855774444889808</v>
      </c>
      <c r="J19" s="1">
        <v>8.5919587806033301E-2</v>
      </c>
      <c r="K19" s="1">
        <v>5.6675822024783398E-2</v>
      </c>
      <c r="L19" s="1">
        <v>0.2324503373206214</v>
      </c>
      <c r="M19" s="1">
        <v>0.18501795070073321</v>
      </c>
      <c r="N19" s="1">
        <v>0.16184257821619297</v>
      </c>
      <c r="O19" s="1">
        <v>5.6960503579453994E-2</v>
      </c>
      <c r="P19" s="1">
        <v>7.7678425452395131E-2</v>
      </c>
      <c r="Q19" s="1">
        <v>9.3969906392735031E-2</v>
      </c>
      <c r="R19" s="1">
        <v>0.56795924155379307</v>
      </c>
      <c r="S19" s="1">
        <v>0.2781444344754766</v>
      </c>
      <c r="T19" s="1">
        <v>0.31510472253603999</v>
      </c>
      <c r="U19" s="1">
        <v>9.9311077156479979E-2</v>
      </c>
      <c r="V19" s="1">
        <v>0.24406196490896731</v>
      </c>
      <c r="W19" s="1">
        <v>0.24050005157706966</v>
      </c>
      <c r="X19" s="1">
        <v>0.33865213946417677</v>
      </c>
      <c r="Y19" s="1">
        <v>0.32903853658570614</v>
      </c>
      <c r="Z19" s="1">
        <v>0.36766705302121294</v>
      </c>
      <c r="AA19" s="1">
        <v>0.150280553773293</v>
      </c>
      <c r="AB19" s="1">
        <v>0.30534575663895125</v>
      </c>
      <c r="AC19" s="1">
        <v>0.23902721687765713</v>
      </c>
      <c r="AD19" s="1">
        <v>0.5675095472506122</v>
      </c>
      <c r="AE19" s="1">
        <v>0.39359865270607081</v>
      </c>
      <c r="AF19" s="1">
        <v>0.30096308186195764</v>
      </c>
      <c r="AG19" s="1">
        <v>0.26379757443378471</v>
      </c>
      <c r="AH19" s="1">
        <v>0.30460033442374013</v>
      </c>
      <c r="AI19" s="1">
        <v>0.18653102652110928</v>
      </c>
      <c r="AJ19" s="1">
        <v>0.14970773238452273</v>
      </c>
      <c r="AK19" s="1">
        <v>0.22533689295703047</v>
      </c>
      <c r="AL19" s="1">
        <v>0.25697913316310805</v>
      </c>
      <c r="AM19" s="1">
        <v>0.23381841743535461</v>
      </c>
      <c r="AN19" s="1">
        <v>0.18175039067567897</v>
      </c>
      <c r="AO19" s="1">
        <v>0.17198067667311792</v>
      </c>
    </row>
    <row r="20" spans="1:41" x14ac:dyDescent="0.15">
      <c r="A20" s="27" t="s">
        <v>66</v>
      </c>
      <c r="B20" s="1">
        <v>0.19119070769517418</v>
      </c>
      <c r="C20" s="1">
        <v>0.20572031730474094</v>
      </c>
      <c r="D20" s="1">
        <v>0.15755459282205059</v>
      </c>
      <c r="E20" s="1">
        <v>3.3603647399929903E-3</v>
      </c>
      <c r="F20" s="1">
        <v>1.0638176133442562E-2</v>
      </c>
      <c r="G20" s="1">
        <v>6.2760865896552887E-2</v>
      </c>
      <c r="H20" s="1">
        <v>0.13854547705952644</v>
      </c>
      <c r="I20" s="1">
        <v>0.14484827008389853</v>
      </c>
      <c r="J20" s="1">
        <v>2.8567820871249122E-2</v>
      </c>
      <c r="K20" s="1">
        <v>8.1324202700865066E-3</v>
      </c>
      <c r="L20" s="1">
        <v>0.17374940738564157</v>
      </c>
      <c r="M20" s="1">
        <v>0.14597591859399056</v>
      </c>
      <c r="N20" s="1">
        <v>0.14058519585439017</v>
      </c>
      <c r="O20" s="1">
        <v>3.7372276104166643E-3</v>
      </c>
      <c r="P20" s="1">
        <v>1.6712225785799298E-3</v>
      </c>
      <c r="Q20" s="1">
        <v>1.5570697303179866E-2</v>
      </c>
      <c r="R20" s="1">
        <v>0.2456226751621052</v>
      </c>
      <c r="S20" s="1">
        <v>0.12663517655735543</v>
      </c>
      <c r="T20" s="1">
        <v>0.11371623134231235</v>
      </c>
      <c r="U20" s="1">
        <v>0</v>
      </c>
      <c r="V20" s="1">
        <v>4.5714838437773068E-2</v>
      </c>
      <c r="W20" s="1">
        <v>2.2325945994776969E-2</v>
      </c>
      <c r="X20" s="1">
        <v>8.0616117157793793E-2</v>
      </c>
      <c r="Y20" s="1">
        <v>7.6495831212812282E-2</v>
      </c>
      <c r="Z20" s="1">
        <v>4.5886683684394754E-2</v>
      </c>
      <c r="AA20" s="1">
        <v>0</v>
      </c>
      <c r="AB20" s="1">
        <v>4.7248437379876815E-2</v>
      </c>
      <c r="AC20" s="1">
        <v>1.3202563476624369E-2</v>
      </c>
      <c r="AD20" s="1">
        <v>7.9937528972870292E-2</v>
      </c>
      <c r="AE20" s="1">
        <v>7.8181039786565112E-2</v>
      </c>
      <c r="AF20" s="1">
        <v>7.5141899545035423E-3</v>
      </c>
      <c r="AG20" s="1">
        <v>0</v>
      </c>
      <c r="AH20" s="1">
        <v>6.2179632279922979E-2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6.3992500897063816E-3</v>
      </c>
      <c r="AO20" s="1">
        <v>0</v>
      </c>
    </row>
    <row r="21" spans="1:41" x14ac:dyDescent="0.15">
      <c r="A21" s="27" t="s">
        <v>67</v>
      </c>
      <c r="B21" s="1">
        <v>2.5519721052925329E-2</v>
      </c>
      <c r="C21" s="1">
        <v>2.6388208240660481E-2</v>
      </c>
      <c r="D21" s="1">
        <v>2.0159189608769185E-2</v>
      </c>
      <c r="E21" s="1">
        <v>9.0061648651108958E-4</v>
      </c>
      <c r="F21" s="1">
        <v>1.6953268738553883E-4</v>
      </c>
      <c r="G21" s="1">
        <v>4.2793787912778726E-3</v>
      </c>
      <c r="H21" s="1">
        <v>2.2484448256622481E-2</v>
      </c>
      <c r="I21" s="1">
        <v>2.1355548201714342E-2</v>
      </c>
      <c r="J21" s="1">
        <v>2.3970248598984825E-3</v>
      </c>
      <c r="K21" s="1">
        <v>9.7550409415526982E-4</v>
      </c>
      <c r="L21" s="1">
        <v>2.5850087015758159E-2</v>
      </c>
      <c r="M21" s="1">
        <v>2.7008344256288442E-2</v>
      </c>
      <c r="N21" s="1">
        <v>2.4699325265172156E-2</v>
      </c>
      <c r="O21" s="1">
        <v>3.4794877752155153E-3</v>
      </c>
      <c r="P21" s="1">
        <v>6.6180414111765215E-3</v>
      </c>
      <c r="Q21" s="1">
        <v>5.5276415525138244E-3</v>
      </c>
      <c r="R21" s="1">
        <v>3.6521648317106623E-2</v>
      </c>
      <c r="S21" s="1">
        <v>3.1105397010299185E-2</v>
      </c>
      <c r="T21" s="1">
        <v>2.772296815372843E-2</v>
      </c>
      <c r="U21" s="1">
        <v>1.0821335836159655E-2</v>
      </c>
      <c r="V21" s="1">
        <v>4.0648206469858672E-2</v>
      </c>
      <c r="W21" s="1">
        <v>2.948885366810125E-2</v>
      </c>
      <c r="X21" s="1">
        <v>2.3447481054359495E-2</v>
      </c>
      <c r="Y21" s="1">
        <v>2.405002405002403E-2</v>
      </c>
      <c r="Z21" s="1">
        <v>2.3007073347314593E-2</v>
      </c>
      <c r="AA21" s="1">
        <v>9.2474217339088213E-3</v>
      </c>
      <c r="AB21" s="1">
        <v>4.6651461745801336E-2</v>
      </c>
      <c r="AC21" s="1">
        <v>3.4666231930944598E-2</v>
      </c>
      <c r="AD21" s="1">
        <v>3.934791726451952E-2</v>
      </c>
      <c r="AE21" s="1">
        <v>3.1222799660908369E-2</v>
      </c>
      <c r="AF21" s="1">
        <v>3.6700885672522561E-2</v>
      </c>
      <c r="AG21" s="1">
        <v>3.058461631661933E-2</v>
      </c>
      <c r="AH21" s="1">
        <v>2.6811401074829173E-2</v>
      </c>
      <c r="AI21" s="1">
        <v>1.7045410523216634E-2</v>
      </c>
      <c r="AJ21" s="1">
        <v>5.4131373289950276E-3</v>
      </c>
      <c r="AK21" s="1">
        <v>1.0135039692629327E-2</v>
      </c>
      <c r="AL21" s="1">
        <v>2.036320194866147E-2</v>
      </c>
      <c r="AM21" s="1">
        <v>0</v>
      </c>
      <c r="AN21" s="1">
        <v>0</v>
      </c>
      <c r="AO21" s="1">
        <v>0</v>
      </c>
    </row>
    <row r="22" spans="1:41" s="66" customFormat="1" x14ac:dyDescent="0.15">
      <c r="A22" s="67"/>
      <c r="B22" s="69" t="s">
        <v>1</v>
      </c>
      <c r="C22" s="70"/>
      <c r="D22" s="70"/>
      <c r="E22" s="70"/>
      <c r="F22" s="69" t="s">
        <v>2</v>
      </c>
      <c r="J22" s="69" t="s">
        <v>3</v>
      </c>
      <c r="N22" s="69" t="s">
        <v>4</v>
      </c>
      <c r="R22" s="69" t="s">
        <v>5</v>
      </c>
      <c r="V22" s="69" t="s">
        <v>6</v>
      </c>
      <c r="Z22" s="69" t="s">
        <v>7</v>
      </c>
      <c r="AD22" s="67" t="s">
        <v>8</v>
      </c>
    </row>
    <row r="23" spans="1:41" s="66" customFormat="1" x14ac:dyDescent="0.15">
      <c r="B23" s="68" t="s">
        <v>9</v>
      </c>
      <c r="C23" s="68" t="s">
        <v>68</v>
      </c>
      <c r="D23" s="68" t="s">
        <v>12</v>
      </c>
      <c r="E23" s="68" t="s">
        <v>69</v>
      </c>
      <c r="F23" s="68" t="s">
        <v>10</v>
      </c>
      <c r="G23" s="68" t="s">
        <v>68</v>
      </c>
      <c r="H23" s="68" t="s">
        <v>13</v>
      </c>
      <c r="I23" s="68" t="s">
        <v>69</v>
      </c>
      <c r="J23" s="68" t="s">
        <v>11</v>
      </c>
      <c r="K23" s="68" t="s">
        <v>68</v>
      </c>
      <c r="L23" s="68" t="s">
        <v>14</v>
      </c>
      <c r="M23" s="68" t="s">
        <v>69</v>
      </c>
      <c r="N23" s="68" t="s">
        <v>70</v>
      </c>
      <c r="O23" s="68" t="s">
        <v>68</v>
      </c>
      <c r="P23" s="68" t="s">
        <v>71</v>
      </c>
      <c r="Q23" s="68" t="s">
        <v>69</v>
      </c>
      <c r="R23" s="68" t="s">
        <v>15</v>
      </c>
      <c r="S23" s="68" t="s">
        <v>68</v>
      </c>
      <c r="T23" s="68" t="s">
        <v>17</v>
      </c>
      <c r="U23" s="68" t="s">
        <v>69</v>
      </c>
      <c r="V23" s="68" t="s">
        <v>16</v>
      </c>
      <c r="W23" s="68" t="s">
        <v>68</v>
      </c>
      <c r="X23" s="68" t="s">
        <v>18</v>
      </c>
      <c r="Y23" s="68" t="s">
        <v>69</v>
      </c>
      <c r="Z23" s="68" t="s">
        <v>19</v>
      </c>
      <c r="AA23" s="68" t="s">
        <v>68</v>
      </c>
      <c r="AB23" s="68" t="s">
        <v>22</v>
      </c>
      <c r="AC23" s="68" t="s">
        <v>69</v>
      </c>
      <c r="AD23" s="68" t="s">
        <v>20</v>
      </c>
      <c r="AE23" s="68" t="s">
        <v>68</v>
      </c>
      <c r="AF23" s="68" t="s">
        <v>23</v>
      </c>
      <c r="AG23" s="68" t="s">
        <v>69</v>
      </c>
    </row>
    <row r="24" spans="1:41" s="66" customFormat="1" x14ac:dyDescent="0.15">
      <c r="A24" s="67" t="s">
        <v>49</v>
      </c>
      <c r="B24" s="71">
        <f t="shared" ref="B24:B35" si="0">AVERAGE(B3:D3)</f>
        <v>1.5372185671060965</v>
      </c>
      <c r="C24" s="71">
        <f t="shared" ref="C24:C35" si="1">_xlfn.STDEV.P(B3:D3)</f>
        <v>0.25852783015779512</v>
      </c>
      <c r="D24" s="71">
        <f>AVERAGE(E3:F3)</f>
        <v>0.2919790732167839</v>
      </c>
      <c r="E24" s="71">
        <f t="shared" ref="E24:E35" si="2">_xlfn.STDEV.P(E3:G3)</f>
        <v>0.50140568822302711</v>
      </c>
      <c r="F24" s="71">
        <f t="shared" ref="F24:F35" si="3">AVERAGE(H3:I3)</f>
        <v>1.4202225694440447</v>
      </c>
      <c r="G24" s="71">
        <f t="shared" ref="G24:G35" si="4">_xlfn.STDEV.P(H3:I3)</f>
        <v>3.3362520832741382E-2</v>
      </c>
      <c r="H24" s="71">
        <f t="shared" ref="H24:H35" si="5">AVERAGE(J3:K3)</f>
        <v>0.39953960054209492</v>
      </c>
      <c r="I24" s="71">
        <f t="shared" ref="I24:I35" si="6">_xlfn.STDEV.P(J3:K3)</f>
        <v>8.8962277258363878E-2</v>
      </c>
      <c r="J24" s="71">
        <f t="shared" ref="J24:J35" si="7">AVERAGE(L3:N3)</f>
        <v>1.5562991192251665</v>
      </c>
      <c r="K24" s="71">
        <f t="shared" ref="K24:K35" si="8">_xlfn.STDEV.P(L3:N3)</f>
        <v>6.1558941851640195E-2</v>
      </c>
      <c r="L24" s="71">
        <f t="shared" ref="L24:L35" si="9">AVERAGE(O3:Q3)</f>
        <v>0.36296246313383645</v>
      </c>
      <c r="M24" s="71">
        <f t="shared" ref="M24:M35" si="10">_xlfn.STDEV.P(O3:Q3)</f>
        <v>7.321376869340325E-2</v>
      </c>
      <c r="N24" s="71">
        <f t="shared" ref="N24:N35" si="11">AVERAGE(R3:T3)</f>
        <v>3.9312997990667498</v>
      </c>
      <c r="O24" s="71">
        <f t="shared" ref="O24:O35" si="12">_xlfn.STDEV.P(R3:T3)</f>
        <v>0.30938431736421168</v>
      </c>
      <c r="P24" s="71">
        <f t="shared" ref="P24:P35" si="13">AVERAGE(U3:W3)</f>
        <v>1.7018712530939275</v>
      </c>
      <c r="Q24" s="71">
        <f t="shared" ref="Q24:Q35" si="14">_xlfn.STDEV.P(U3:W3)</f>
        <v>0.4640932987045443</v>
      </c>
      <c r="R24" s="71">
        <f t="shared" ref="R24:R35" si="15">AVERAGE(X3:Z3)</f>
        <v>3.725023252828382</v>
      </c>
      <c r="S24" s="71">
        <f t="shared" ref="S24:S35" si="16">_xlfn.STDEV.P(X3:Z3)</f>
        <v>0.34975868378788838</v>
      </c>
      <c r="T24" s="71">
        <f t="shared" ref="T24:T35" si="17">AVERAGE(AA3:AC3)</f>
        <v>1.9555053816686421</v>
      </c>
      <c r="U24" s="71">
        <f t="shared" ref="U24:U35" si="18">_xlfn.STDEV.P(AA3:AC3)</f>
        <v>0.18789023906664851</v>
      </c>
      <c r="V24" s="71">
        <f t="shared" ref="V24:V35" si="19">AVERAGE(AD3:AE3)</f>
        <v>4.3825919761268475</v>
      </c>
      <c r="W24" s="71">
        <f t="shared" ref="W24:W35" si="20">_xlfn.STDEV.P(AD3:AE3)</f>
        <v>0.28659303082663801</v>
      </c>
      <c r="X24" s="71">
        <f t="shared" ref="X24:X35" si="21">AVERAGE(AF3:AG3)</f>
        <v>2.1467818426775658</v>
      </c>
      <c r="Y24" s="71">
        <f t="shared" ref="Y24:Y35" si="22">_xlfn.STDEV.P(AF3:AG3)</f>
        <v>0.52405128851965876</v>
      </c>
      <c r="Z24" s="71">
        <f t="shared" ref="Z24:Z35" si="23">AVERAGE(AH3:AI3)</f>
        <v>4.3158655274767845</v>
      </c>
      <c r="AA24" s="71">
        <f t="shared" ref="AA24:AA35" si="24">_xlfn.STDEV.P(AH3:AI3)</f>
        <v>1.7159238950946352</v>
      </c>
      <c r="AB24" s="71">
        <f t="shared" ref="AB24:AB35" si="25">AVERAGE(AJ3:AK3)</f>
        <v>2.5122359888184582</v>
      </c>
      <c r="AC24" s="71">
        <f t="shared" ref="AC24:AC35" si="26">_xlfn.STDEV.P(AJ3:AK3)</f>
        <v>0.42374728660036526</v>
      </c>
      <c r="AD24" s="71">
        <f t="shared" ref="AD24:AD35" si="27">AVERAGE(AL3:AM3)</f>
        <v>3.077661294074642</v>
      </c>
      <c r="AE24" s="71">
        <f t="shared" ref="AE24:AE35" si="28">_xlfn.STDEV.P(AL3:AM3)</f>
        <v>0.13198212164437972</v>
      </c>
      <c r="AF24" s="71">
        <f t="shared" ref="AF24:AF35" si="29">AVERAGE(AN3:AO3)</f>
        <v>2.0247828462928092</v>
      </c>
      <c r="AG24" s="71">
        <f t="shared" ref="AG24:AG35" si="30">_xlfn.STDEV.P(AN3:AO3)</f>
        <v>0.27736928871909478</v>
      </c>
    </row>
    <row r="25" spans="1:41" s="66" customFormat="1" x14ac:dyDescent="0.15">
      <c r="A25" s="67" t="s">
        <v>50</v>
      </c>
      <c r="B25" s="71">
        <f t="shared" si="0"/>
        <v>7.8016512039547914</v>
      </c>
      <c r="C25" s="71">
        <f t="shared" si="1"/>
        <v>0.81343482952771595</v>
      </c>
      <c r="D25" s="71">
        <f t="shared" ref="D25:D41" si="31">AVERAGE(E4:F4)</f>
        <v>0.86389052573439362</v>
      </c>
      <c r="E25" s="71">
        <f t="shared" si="2"/>
        <v>0.2342923101686501</v>
      </c>
      <c r="F25" s="71">
        <f t="shared" si="3"/>
        <v>7.6497829352040325</v>
      </c>
      <c r="G25" s="71">
        <f t="shared" si="4"/>
        <v>8.9680511998601276E-2</v>
      </c>
      <c r="H25" s="71">
        <f t="shared" si="5"/>
        <v>1.4543489078292771</v>
      </c>
      <c r="I25" s="71">
        <f t="shared" si="6"/>
        <v>0.2059837625454882</v>
      </c>
      <c r="J25" s="71">
        <f t="shared" si="7"/>
        <v>8.2956093345039985</v>
      </c>
      <c r="K25" s="71">
        <f t="shared" si="8"/>
        <v>0.2418108259990466</v>
      </c>
      <c r="L25" s="71">
        <f t="shared" si="9"/>
        <v>1.2677063825284798</v>
      </c>
      <c r="M25" s="71">
        <f t="shared" si="10"/>
        <v>0.13856652151158053</v>
      </c>
      <c r="N25" s="71">
        <f t="shared" si="11"/>
        <v>8.3765400960779584</v>
      </c>
      <c r="O25" s="71">
        <f t="shared" si="12"/>
        <v>0.9370914780945806</v>
      </c>
      <c r="P25" s="71">
        <f t="shared" si="13"/>
        <v>1.5853204489587682</v>
      </c>
      <c r="Q25" s="71">
        <f t="shared" si="14"/>
        <v>0.54845072336127143</v>
      </c>
      <c r="R25" s="71">
        <f t="shared" si="15"/>
        <v>6.2173345624774754</v>
      </c>
      <c r="S25" s="71">
        <f t="shared" si="16"/>
        <v>1.8754946193142195</v>
      </c>
      <c r="T25" s="71">
        <f t="shared" si="17"/>
        <v>1.0380293782984626</v>
      </c>
      <c r="U25" s="71">
        <f t="shared" si="18"/>
        <v>0.23236690165849283</v>
      </c>
      <c r="V25" s="71">
        <f t="shared" si="19"/>
        <v>4.421344849963484</v>
      </c>
      <c r="W25" s="71">
        <f t="shared" si="20"/>
        <v>0.43577750936632764</v>
      </c>
      <c r="X25" s="71">
        <f t="shared" si="21"/>
        <v>0.99242568894432348</v>
      </c>
      <c r="Y25" s="71">
        <f t="shared" si="22"/>
        <v>0.32595871275741367</v>
      </c>
      <c r="Z25" s="71">
        <f t="shared" si="23"/>
        <v>2.8051647564146345</v>
      </c>
      <c r="AA25" s="71">
        <f t="shared" si="24"/>
        <v>1.056589726907994</v>
      </c>
      <c r="AB25" s="71">
        <f t="shared" si="25"/>
        <v>1.2606313255626831</v>
      </c>
      <c r="AC25" s="71">
        <f t="shared" si="26"/>
        <v>0.49951077687537843</v>
      </c>
      <c r="AD25" s="71">
        <f t="shared" si="27"/>
        <v>1.5390564071170725</v>
      </c>
      <c r="AE25" s="71">
        <f t="shared" si="28"/>
        <v>0.38999001144260387</v>
      </c>
      <c r="AF25" s="71">
        <f t="shared" si="29"/>
        <v>1.799763780393161</v>
      </c>
      <c r="AG25" s="71">
        <f t="shared" si="30"/>
        <v>0.10788481370036029</v>
      </c>
    </row>
    <row r="26" spans="1:41" s="66" customFormat="1" x14ac:dyDescent="0.15">
      <c r="A26" s="67" t="s">
        <v>51</v>
      </c>
      <c r="B26" s="71">
        <f t="shared" si="0"/>
        <v>0.99267062602087508</v>
      </c>
      <c r="C26" s="71">
        <f t="shared" si="1"/>
        <v>0.39988215991650855</v>
      </c>
      <c r="D26" s="71">
        <f t="shared" si="31"/>
        <v>0.11830831226920122</v>
      </c>
      <c r="E26" s="71">
        <f t="shared" si="2"/>
        <v>0.13482703174217306</v>
      </c>
      <c r="F26" s="71">
        <f t="shared" si="3"/>
        <v>0.42745230713776827</v>
      </c>
      <c r="G26" s="71">
        <f t="shared" si="4"/>
        <v>3.7979845043928789E-2</v>
      </c>
      <c r="H26" s="71">
        <f t="shared" si="5"/>
        <v>0.42462997276712566</v>
      </c>
      <c r="I26" s="71">
        <f t="shared" si="6"/>
        <v>8.5396009410536294E-2</v>
      </c>
      <c r="J26" s="71">
        <f t="shared" si="7"/>
        <v>1.0194452064566144</v>
      </c>
      <c r="K26" s="71">
        <f t="shared" si="8"/>
        <v>0.7431390452565465</v>
      </c>
      <c r="L26" s="71">
        <f t="shared" si="9"/>
        <v>0.33072023277562917</v>
      </c>
      <c r="M26" s="71">
        <f t="shared" si="10"/>
        <v>9.1781781373010407E-2</v>
      </c>
      <c r="N26" s="71">
        <f t="shared" si="11"/>
        <v>4.3231883382240053</v>
      </c>
      <c r="O26" s="71">
        <f t="shared" si="12"/>
        <v>2.1295759244944015</v>
      </c>
      <c r="P26" s="71">
        <f t="shared" si="13"/>
        <v>2.5673643236408599</v>
      </c>
      <c r="Q26" s="71">
        <f t="shared" si="14"/>
        <v>0.23028920743675449</v>
      </c>
      <c r="R26" s="71">
        <f t="shared" si="15"/>
        <v>3.35863425399114</v>
      </c>
      <c r="S26" s="71">
        <f t="shared" si="16"/>
        <v>0.15548759065969087</v>
      </c>
      <c r="T26" s="71">
        <f t="shared" si="17"/>
        <v>2.9501276117161663</v>
      </c>
      <c r="U26" s="71">
        <f t="shared" si="18"/>
        <v>0.23552798347814738</v>
      </c>
      <c r="V26" s="71">
        <f t="shared" si="19"/>
        <v>4.0966713304831117</v>
      </c>
      <c r="W26" s="71">
        <f t="shared" si="20"/>
        <v>0.75264215045549732</v>
      </c>
      <c r="X26" s="71">
        <f t="shared" si="21"/>
        <v>3.7710803925941692</v>
      </c>
      <c r="Y26" s="71">
        <f t="shared" si="22"/>
        <v>0.93981576288258439</v>
      </c>
      <c r="Z26" s="71">
        <f t="shared" si="23"/>
        <v>3.8452620363050234</v>
      </c>
      <c r="AA26" s="71">
        <f t="shared" si="24"/>
        <v>1.1812709825629091</v>
      </c>
      <c r="AB26" s="71">
        <f t="shared" si="25"/>
        <v>4.4297654452953656</v>
      </c>
      <c r="AC26" s="71">
        <f t="shared" si="26"/>
        <v>1.3914905933519841</v>
      </c>
      <c r="AD26" s="71">
        <f t="shared" si="27"/>
        <v>2.3699793497476951</v>
      </c>
      <c r="AE26" s="71">
        <f t="shared" si="28"/>
        <v>6.4596363419234137E-2</v>
      </c>
      <c r="AF26" s="71">
        <f t="shared" si="29"/>
        <v>3.2420765027212637</v>
      </c>
      <c r="AG26" s="71">
        <f t="shared" si="30"/>
        <v>6.9462367901678368E-2</v>
      </c>
    </row>
    <row r="27" spans="1:41" s="66" customFormat="1" x14ac:dyDescent="0.15">
      <c r="A27" s="67" t="s">
        <v>52</v>
      </c>
      <c r="B27" s="71">
        <f t="shared" si="0"/>
        <v>1.1869101300145817</v>
      </c>
      <c r="C27" s="71">
        <f t="shared" si="1"/>
        <v>0.52209548220903867</v>
      </c>
      <c r="D27" s="71">
        <f t="shared" si="31"/>
        <v>0.12293139691615135</v>
      </c>
      <c r="E27" s="71">
        <f t="shared" si="2"/>
        <v>0.13513945201932537</v>
      </c>
      <c r="F27" s="71">
        <f t="shared" si="3"/>
        <v>0.37279402855131261</v>
      </c>
      <c r="G27" s="71">
        <f t="shared" si="4"/>
        <v>3.1097808580178327E-2</v>
      </c>
      <c r="H27" s="71">
        <f t="shared" si="5"/>
        <v>0.52807638733795426</v>
      </c>
      <c r="I27" s="71">
        <f t="shared" si="6"/>
        <v>0.11439504222147558</v>
      </c>
      <c r="J27" s="71">
        <f t="shared" si="7"/>
        <v>0.50819354218271429</v>
      </c>
      <c r="K27" s="71">
        <f t="shared" si="8"/>
        <v>0.1683121457852203</v>
      </c>
      <c r="L27" s="71">
        <f t="shared" si="9"/>
        <v>0.35521450492164353</v>
      </c>
      <c r="M27" s="71">
        <f t="shared" si="10"/>
        <v>0.10460003926698611</v>
      </c>
      <c r="N27" s="71">
        <f t="shared" si="11"/>
        <v>1.1853041732038732</v>
      </c>
      <c r="O27" s="71">
        <f t="shared" si="12"/>
        <v>0.39378464316781225</v>
      </c>
      <c r="P27" s="71">
        <f t="shared" si="13"/>
        <v>0.64902707250817704</v>
      </c>
      <c r="Q27" s="71">
        <f t="shared" si="14"/>
        <v>0.15756100602173845</v>
      </c>
      <c r="R27" s="71">
        <f t="shared" si="15"/>
        <v>0.95823470170427472</v>
      </c>
      <c r="S27" s="71">
        <f t="shared" si="16"/>
        <v>5.0001195073416327E-2</v>
      </c>
      <c r="T27" s="71">
        <f t="shared" si="17"/>
        <v>0.70069223325895658</v>
      </c>
      <c r="U27" s="71">
        <f t="shared" si="18"/>
        <v>7.5645646458795263E-2</v>
      </c>
      <c r="V27" s="71">
        <f t="shared" si="19"/>
        <v>1.6711224583005255</v>
      </c>
      <c r="W27" s="71">
        <f t="shared" si="20"/>
        <v>0.17707073831764941</v>
      </c>
      <c r="X27" s="71">
        <f t="shared" si="21"/>
        <v>1.1934917606248188</v>
      </c>
      <c r="Y27" s="71">
        <f t="shared" si="22"/>
        <v>0.25925163057919914</v>
      </c>
      <c r="Z27" s="71">
        <f t="shared" si="23"/>
        <v>1.7794998494377268</v>
      </c>
      <c r="AA27" s="71">
        <f t="shared" si="24"/>
        <v>0.53403883564902155</v>
      </c>
      <c r="AB27" s="71">
        <f t="shared" si="25"/>
        <v>2.0174256678195812</v>
      </c>
      <c r="AC27" s="71">
        <f t="shared" si="26"/>
        <v>0.53692215826737755</v>
      </c>
      <c r="AD27" s="71">
        <f t="shared" si="27"/>
        <v>1.6667069971128448</v>
      </c>
      <c r="AE27" s="71">
        <f t="shared" si="28"/>
        <v>1.6661079211306884E-2</v>
      </c>
      <c r="AF27" s="71">
        <f t="shared" si="29"/>
        <v>2.0901636559237424</v>
      </c>
      <c r="AG27" s="71">
        <f t="shared" si="30"/>
        <v>8.8591067540992219E-2</v>
      </c>
    </row>
    <row r="28" spans="1:41" s="66" customFormat="1" x14ac:dyDescent="0.15">
      <c r="A28" s="67" t="s">
        <v>53</v>
      </c>
      <c r="B28" s="71">
        <f t="shared" si="0"/>
        <v>0.50735112388283288</v>
      </c>
      <c r="C28" s="71">
        <f t="shared" si="1"/>
        <v>0.26030344298834884</v>
      </c>
      <c r="D28" s="71">
        <f t="shared" si="31"/>
        <v>7.983775270892296E-2</v>
      </c>
      <c r="E28" s="71">
        <f t="shared" si="2"/>
        <v>7.0762953198990688E-2</v>
      </c>
      <c r="F28" s="71">
        <f t="shared" si="3"/>
        <v>0.12416082068546277</v>
      </c>
      <c r="G28" s="71">
        <f t="shared" si="4"/>
        <v>2.2924944993275929E-2</v>
      </c>
      <c r="H28" s="71">
        <f t="shared" si="5"/>
        <v>0.26002404362468562</v>
      </c>
      <c r="I28" s="71">
        <f t="shared" si="6"/>
        <v>5.4202338214301447E-2</v>
      </c>
      <c r="J28" s="71">
        <f t="shared" si="7"/>
        <v>0.26238021254239935</v>
      </c>
      <c r="K28" s="71">
        <f t="shared" si="8"/>
        <v>0.13613385961175745</v>
      </c>
      <c r="L28" s="71">
        <f t="shared" si="9"/>
        <v>0.18282490903224502</v>
      </c>
      <c r="M28" s="71">
        <f t="shared" si="10"/>
        <v>5.3501100011736351E-2</v>
      </c>
      <c r="N28" s="71">
        <f t="shared" si="11"/>
        <v>0.50211886495800429</v>
      </c>
      <c r="O28" s="71">
        <f t="shared" si="12"/>
        <v>0.2744403668021943</v>
      </c>
      <c r="P28" s="71">
        <f t="shared" si="13"/>
        <v>0.19056832503658028</v>
      </c>
      <c r="Q28" s="71">
        <f t="shared" si="14"/>
        <v>6.6266298935020895E-2</v>
      </c>
      <c r="R28" s="71">
        <f t="shared" si="15"/>
        <v>0.2440373535813036</v>
      </c>
      <c r="S28" s="71">
        <f t="shared" si="16"/>
        <v>2.3104383581033783E-2</v>
      </c>
      <c r="T28" s="71">
        <f t="shared" si="17"/>
        <v>0.15026177534355301</v>
      </c>
      <c r="U28" s="71">
        <f t="shared" si="18"/>
        <v>3.474894859772823E-2</v>
      </c>
      <c r="V28" s="71">
        <f t="shared" si="19"/>
        <v>0.4395582282121856</v>
      </c>
      <c r="W28" s="71">
        <f t="shared" si="20"/>
        <v>2.2710816621261429E-2</v>
      </c>
      <c r="X28" s="71">
        <f t="shared" si="21"/>
        <v>0.16822881735121115</v>
      </c>
      <c r="Y28" s="71">
        <f t="shared" si="22"/>
        <v>2.8221110196177842E-2</v>
      </c>
      <c r="Z28" s="71">
        <f t="shared" si="23"/>
        <v>0.21381027879502254</v>
      </c>
      <c r="AA28" s="71">
        <f t="shared" si="24"/>
        <v>9.7430155809802979E-2</v>
      </c>
      <c r="AB28" s="71">
        <f t="shared" si="25"/>
        <v>0.17536469210074623</v>
      </c>
      <c r="AC28" s="71">
        <f t="shared" si="26"/>
        <v>1.8613611145291618E-2</v>
      </c>
      <c r="AD28" s="71">
        <f t="shared" si="27"/>
        <v>0.19818595320125643</v>
      </c>
      <c r="AE28" s="71">
        <f t="shared" si="28"/>
        <v>4.1249498283004844E-2</v>
      </c>
      <c r="AF28" s="71">
        <f t="shared" si="29"/>
        <v>0.18116547605643418</v>
      </c>
      <c r="AG28" s="71">
        <f t="shared" si="30"/>
        <v>6.3408602714535717E-2</v>
      </c>
    </row>
    <row r="29" spans="1:41" s="66" customFormat="1" x14ac:dyDescent="0.15">
      <c r="A29" s="67" t="s">
        <v>54</v>
      </c>
      <c r="B29" s="71">
        <f t="shared" si="0"/>
        <v>0.47038756620576905</v>
      </c>
      <c r="C29" s="71">
        <f t="shared" si="1"/>
        <v>6.4936178571532222E-2</v>
      </c>
      <c r="D29" s="71">
        <f t="shared" si="31"/>
        <v>0.18718206379374477</v>
      </c>
      <c r="E29" s="71">
        <f t="shared" si="2"/>
        <v>9.1652981002258507E-2</v>
      </c>
      <c r="F29" s="71">
        <f t="shared" si="3"/>
        <v>0.47372778321107617</v>
      </c>
      <c r="G29" s="71">
        <f t="shared" si="4"/>
        <v>4.6975762057046011E-3</v>
      </c>
      <c r="H29" s="71">
        <f t="shared" si="5"/>
        <v>6.222105795961734E-2</v>
      </c>
      <c r="I29" s="71">
        <f t="shared" si="6"/>
        <v>1.5367886071031072E-2</v>
      </c>
      <c r="J29" s="71">
        <f t="shared" si="7"/>
        <v>0.53483416538343154</v>
      </c>
      <c r="K29" s="71">
        <f t="shared" si="8"/>
        <v>4.2860684754498172E-3</v>
      </c>
      <c r="L29" s="71">
        <f t="shared" si="9"/>
        <v>4.7261906907958805E-2</v>
      </c>
      <c r="M29" s="71">
        <f t="shared" si="10"/>
        <v>1.2383482227711243E-2</v>
      </c>
      <c r="N29" s="71">
        <f t="shared" si="11"/>
        <v>0.55875006967027152</v>
      </c>
      <c r="O29" s="71">
        <f t="shared" si="12"/>
        <v>1.5382126208494039E-2</v>
      </c>
      <c r="P29" s="71">
        <f t="shared" si="13"/>
        <v>0.16433302299780958</v>
      </c>
      <c r="Q29" s="71">
        <f t="shared" si="14"/>
        <v>6.5469185070115926E-2</v>
      </c>
      <c r="R29" s="71">
        <f t="shared" si="15"/>
        <v>0.59171086736567169</v>
      </c>
      <c r="S29" s="71">
        <f t="shared" si="16"/>
        <v>2.9561193813707781E-2</v>
      </c>
      <c r="T29" s="71">
        <f t="shared" si="17"/>
        <v>0.13509166514337489</v>
      </c>
      <c r="U29" s="71">
        <f t="shared" si="18"/>
        <v>5.3326633216244194E-2</v>
      </c>
      <c r="V29" s="71">
        <f t="shared" si="19"/>
        <v>0.67895447655387053</v>
      </c>
      <c r="W29" s="71">
        <f t="shared" si="20"/>
        <v>3.3447015686918213E-2</v>
      </c>
      <c r="X29" s="71">
        <f t="shared" si="21"/>
        <v>0.17317877016612038</v>
      </c>
      <c r="Y29" s="71">
        <f t="shared" si="22"/>
        <v>2.437851169035345E-2</v>
      </c>
      <c r="Z29" s="71">
        <f t="shared" si="23"/>
        <v>0.43366451052460275</v>
      </c>
      <c r="AA29" s="71">
        <f t="shared" si="24"/>
        <v>9.122285877266996E-2</v>
      </c>
      <c r="AB29" s="71">
        <f t="shared" si="25"/>
        <v>0.1503177709069683</v>
      </c>
      <c r="AC29" s="71">
        <f t="shared" si="26"/>
        <v>2.0883178326017802E-2</v>
      </c>
      <c r="AD29" s="71">
        <f t="shared" si="27"/>
        <v>0.35344338852625667</v>
      </c>
      <c r="AE29" s="71">
        <f t="shared" si="28"/>
        <v>8.4325669389351821E-3</v>
      </c>
      <c r="AF29" s="71">
        <f t="shared" si="29"/>
        <v>0.15273920174065783</v>
      </c>
      <c r="AG29" s="71">
        <f t="shared" si="30"/>
        <v>2.4014514207442241E-2</v>
      </c>
    </row>
    <row r="30" spans="1:41" s="66" customFormat="1" x14ac:dyDescent="0.15">
      <c r="A30" s="67" t="s">
        <v>55</v>
      </c>
      <c r="B30" s="71">
        <f t="shared" si="0"/>
        <v>0.4928663200085513</v>
      </c>
      <c r="C30" s="71">
        <f t="shared" si="1"/>
        <v>0.13675111180474117</v>
      </c>
      <c r="D30" s="71">
        <f t="shared" si="31"/>
        <v>0.14299291589925608</v>
      </c>
      <c r="E30" s="71">
        <f t="shared" si="2"/>
        <v>6.3800037434362383E-2</v>
      </c>
      <c r="F30" s="71">
        <f t="shared" si="3"/>
        <v>0.31813969932342023</v>
      </c>
      <c r="G30" s="71">
        <f t="shared" si="4"/>
        <v>2.0743438030177974E-3</v>
      </c>
      <c r="H30" s="71">
        <f t="shared" si="5"/>
        <v>0.21921973505901249</v>
      </c>
      <c r="I30" s="71">
        <f t="shared" si="6"/>
        <v>3.7389635291021239E-2</v>
      </c>
      <c r="J30" s="71">
        <f t="shared" si="7"/>
        <v>0.51759511851139284</v>
      </c>
      <c r="K30" s="71">
        <f t="shared" si="8"/>
        <v>2.4216683227149156E-2</v>
      </c>
      <c r="L30" s="71">
        <f t="shared" si="9"/>
        <v>0.19931843538306585</v>
      </c>
      <c r="M30" s="71">
        <f t="shared" si="10"/>
        <v>2.0668755819300583E-2</v>
      </c>
      <c r="N30" s="71">
        <f t="shared" si="11"/>
        <v>0.51156220164908361</v>
      </c>
      <c r="O30" s="71">
        <f t="shared" si="12"/>
        <v>6.1331563307640662E-2</v>
      </c>
      <c r="P30" s="71">
        <f t="shared" si="13"/>
        <v>0.2279751786595301</v>
      </c>
      <c r="Q30" s="71">
        <f t="shared" si="14"/>
        <v>8.1136863279440863E-2</v>
      </c>
      <c r="R30" s="71">
        <f t="shared" si="15"/>
        <v>0.62565901548877711</v>
      </c>
      <c r="S30" s="71">
        <f t="shared" si="16"/>
        <v>5.0600190207307758E-2</v>
      </c>
      <c r="T30" s="71">
        <f t="shared" si="17"/>
        <v>0.30406214373372747</v>
      </c>
      <c r="U30" s="71">
        <f t="shared" si="18"/>
        <v>0.17912400846810236</v>
      </c>
      <c r="V30" s="71">
        <f t="shared" si="19"/>
        <v>0.76672969212026998</v>
      </c>
      <c r="W30" s="71">
        <f t="shared" si="20"/>
        <v>1.7276179714788287E-2</v>
      </c>
      <c r="X30" s="71">
        <f t="shared" si="21"/>
        <v>0.23358589660322138</v>
      </c>
      <c r="Y30" s="71">
        <f t="shared" si="22"/>
        <v>5.2770654610332826E-2</v>
      </c>
      <c r="Z30" s="71">
        <f t="shared" si="23"/>
        <v>0.36559132240819331</v>
      </c>
      <c r="AA30" s="71">
        <f t="shared" si="24"/>
        <v>0.10514842582476494</v>
      </c>
      <c r="AB30" s="71">
        <f t="shared" si="25"/>
        <v>0.30120910549011204</v>
      </c>
      <c r="AC30" s="71">
        <f t="shared" si="26"/>
        <v>6.6124284345185039E-2</v>
      </c>
      <c r="AD30" s="71">
        <f t="shared" si="27"/>
        <v>0.41403411269249352</v>
      </c>
      <c r="AE30" s="71">
        <f t="shared" si="28"/>
        <v>2.8252132917852057E-2</v>
      </c>
      <c r="AF30" s="71">
        <f t="shared" si="29"/>
        <v>0.47993102518743114</v>
      </c>
      <c r="AG30" s="71">
        <f t="shared" si="30"/>
        <v>9.3047933146416517E-3</v>
      </c>
    </row>
    <row r="31" spans="1:41" s="66" customFormat="1" x14ac:dyDescent="0.15">
      <c r="A31" s="67" t="s">
        <v>56</v>
      </c>
      <c r="B31" s="71">
        <f t="shared" si="0"/>
        <v>0.43427318798501163</v>
      </c>
      <c r="C31" s="71">
        <f t="shared" si="1"/>
        <v>8.1490978480621132E-2</v>
      </c>
      <c r="D31" s="71">
        <f t="shared" si="31"/>
        <v>0.14126416780940226</v>
      </c>
      <c r="E31" s="71">
        <f t="shared" si="2"/>
        <v>7.3683891257899065E-2</v>
      </c>
      <c r="F31" s="71">
        <f t="shared" si="3"/>
        <v>0.41981514058277136</v>
      </c>
      <c r="G31" s="71">
        <f t="shared" si="4"/>
        <v>2.4897646840709581E-2</v>
      </c>
      <c r="H31" s="71">
        <f t="shared" si="5"/>
        <v>9.0478273533899395E-2</v>
      </c>
      <c r="I31" s="71">
        <f t="shared" si="6"/>
        <v>5.0588853288577387E-3</v>
      </c>
      <c r="J31" s="71">
        <f t="shared" si="7"/>
        <v>0.75038636686211024</v>
      </c>
      <c r="K31" s="71">
        <f t="shared" si="8"/>
        <v>3.0883782581349297E-2</v>
      </c>
      <c r="L31" s="71">
        <f t="shared" si="9"/>
        <v>8.1919024329867252E-2</v>
      </c>
      <c r="M31" s="71">
        <f t="shared" si="10"/>
        <v>2.4491481508508044E-2</v>
      </c>
      <c r="N31" s="71">
        <f t="shared" si="11"/>
        <v>0.89878393215900976</v>
      </c>
      <c r="O31" s="71">
        <f t="shared" si="12"/>
        <v>6.9732561141014796E-2</v>
      </c>
      <c r="P31" s="71">
        <f t="shared" si="13"/>
        <v>9.9855431355203639E-2</v>
      </c>
      <c r="Q31" s="71">
        <f t="shared" si="14"/>
        <v>3.176317450565621E-2</v>
      </c>
      <c r="R31" s="71">
        <f t="shared" si="15"/>
        <v>0.85254943367925751</v>
      </c>
      <c r="S31" s="71">
        <f t="shared" si="16"/>
        <v>1.9840677023067205E-2</v>
      </c>
      <c r="T31" s="71">
        <f t="shared" si="17"/>
        <v>7.0553734676160995E-2</v>
      </c>
      <c r="U31" s="71">
        <f t="shared" si="18"/>
        <v>6.2990390085022691E-2</v>
      </c>
      <c r="V31" s="71">
        <f t="shared" si="19"/>
        <v>0.8612250275045048</v>
      </c>
      <c r="W31" s="71">
        <f t="shared" si="20"/>
        <v>0.12396293744108022</v>
      </c>
      <c r="X31" s="71">
        <f t="shared" si="21"/>
        <v>7.455325848194494E-2</v>
      </c>
      <c r="Y31" s="71">
        <f t="shared" si="22"/>
        <v>2.4027640605383975E-2</v>
      </c>
      <c r="Z31" s="71">
        <f t="shared" si="23"/>
        <v>0.76090354336738364</v>
      </c>
      <c r="AA31" s="71">
        <f t="shared" si="24"/>
        <v>0.22164873772380306</v>
      </c>
      <c r="AB31" s="71">
        <f t="shared" si="25"/>
        <v>0.10701649331048302</v>
      </c>
      <c r="AC31" s="71">
        <f t="shared" si="26"/>
        <v>1.4533355546764879E-2</v>
      </c>
      <c r="AD31" s="71">
        <f t="shared" si="27"/>
        <v>0.49558611288447557</v>
      </c>
      <c r="AE31" s="71">
        <f t="shared" si="28"/>
        <v>5.5159145023426073E-2</v>
      </c>
      <c r="AF31" s="71">
        <f t="shared" si="29"/>
        <v>0.14990152429627612</v>
      </c>
      <c r="AG31" s="71">
        <f t="shared" si="30"/>
        <v>1.7939994038306067E-2</v>
      </c>
    </row>
    <row r="32" spans="1:41" s="66" customFormat="1" x14ac:dyDescent="0.15">
      <c r="A32" s="67" t="s">
        <v>57</v>
      </c>
      <c r="B32" s="71">
        <f t="shared" si="0"/>
        <v>0.12852415028852626</v>
      </c>
      <c r="C32" s="71">
        <f t="shared" si="1"/>
        <v>2.5289067728157789E-2</v>
      </c>
      <c r="D32" s="71">
        <f t="shared" si="31"/>
        <v>5.9279356412963197E-2</v>
      </c>
      <c r="E32" s="71">
        <f t="shared" si="2"/>
        <v>1.1317857980229136E-2</v>
      </c>
      <c r="F32" s="71">
        <f t="shared" si="3"/>
        <v>0.10217313482168963</v>
      </c>
      <c r="G32" s="71">
        <f t="shared" si="4"/>
        <v>1.6001973192316388E-3</v>
      </c>
      <c r="H32" s="71">
        <f t="shared" si="5"/>
        <v>6.7314188995127616E-2</v>
      </c>
      <c r="I32" s="71">
        <f t="shared" si="6"/>
        <v>8.2622075007464379E-4</v>
      </c>
      <c r="J32" s="71">
        <f t="shared" si="7"/>
        <v>0.16005018411779506</v>
      </c>
      <c r="K32" s="71">
        <f t="shared" si="8"/>
        <v>8.2546731544708828E-3</v>
      </c>
      <c r="L32" s="71">
        <f t="shared" si="9"/>
        <v>0.10004394524832035</v>
      </c>
      <c r="M32" s="71">
        <f t="shared" si="10"/>
        <v>3.8651366124566227E-3</v>
      </c>
      <c r="N32" s="71">
        <f t="shared" si="11"/>
        <v>0.16274743196899719</v>
      </c>
      <c r="O32" s="71">
        <f t="shared" si="12"/>
        <v>9.0164052147610377E-2</v>
      </c>
      <c r="P32" s="71">
        <f t="shared" si="13"/>
        <v>7.2246910794616023E-2</v>
      </c>
      <c r="Q32" s="71">
        <f t="shared" si="14"/>
        <v>1.5572492837958736E-2</v>
      </c>
      <c r="R32" s="71">
        <f t="shared" si="15"/>
        <v>0.11369085836341362</v>
      </c>
      <c r="S32" s="71">
        <f t="shared" si="16"/>
        <v>6.8537737258295324E-3</v>
      </c>
      <c r="T32" s="71">
        <f t="shared" si="17"/>
        <v>6.6834308160014191E-2</v>
      </c>
      <c r="U32" s="71">
        <f t="shared" si="18"/>
        <v>1.0439496936439877E-2</v>
      </c>
      <c r="V32" s="71">
        <f t="shared" si="19"/>
        <v>0.16290574349453485</v>
      </c>
      <c r="W32" s="71">
        <f t="shared" si="20"/>
        <v>2.1251339130572738E-2</v>
      </c>
      <c r="X32" s="71">
        <f t="shared" si="21"/>
        <v>7.6740584726877392E-2</v>
      </c>
      <c r="Y32" s="71">
        <f t="shared" si="22"/>
        <v>1.0081266221123198E-2</v>
      </c>
      <c r="Z32" s="71">
        <f t="shared" si="23"/>
        <v>0.10230645756377864</v>
      </c>
      <c r="AA32" s="71">
        <f t="shared" si="24"/>
        <v>3.3576004904823729E-2</v>
      </c>
      <c r="AB32" s="71">
        <f t="shared" si="25"/>
        <v>7.6489082025875593E-2</v>
      </c>
      <c r="AC32" s="71">
        <f t="shared" si="26"/>
        <v>1.4938157570700486E-2</v>
      </c>
      <c r="AD32" s="71">
        <f t="shared" si="27"/>
        <v>0.13238001711189978</v>
      </c>
      <c r="AE32" s="71">
        <f t="shared" si="28"/>
        <v>1.7457345798251016E-2</v>
      </c>
      <c r="AF32" s="71">
        <f t="shared" si="29"/>
        <v>8.1330704038759777E-2</v>
      </c>
      <c r="AG32" s="71">
        <f t="shared" si="30"/>
        <v>4.1963783603387456E-4</v>
      </c>
    </row>
    <row r="33" spans="1:41" s="66" customFormat="1" x14ac:dyDescent="0.15">
      <c r="A33" s="67" t="s">
        <v>58</v>
      </c>
      <c r="B33" s="71">
        <f t="shared" si="0"/>
        <v>0.59410953316320603</v>
      </c>
      <c r="C33" s="71">
        <f t="shared" si="1"/>
        <v>0.2082407729416198</v>
      </c>
      <c r="D33" s="71">
        <f t="shared" si="31"/>
        <v>0.15416727508448042</v>
      </c>
      <c r="E33" s="71">
        <f t="shared" si="2"/>
        <v>6.2834576344178744E-2</v>
      </c>
      <c r="F33" s="71">
        <f t="shared" si="3"/>
        <v>0.28738918206681341</v>
      </c>
      <c r="G33" s="71">
        <f t="shared" si="4"/>
        <v>9.64042680154506E-3</v>
      </c>
      <c r="H33" s="71">
        <f t="shared" si="5"/>
        <v>0.33379862797344123</v>
      </c>
      <c r="I33" s="71">
        <f t="shared" si="6"/>
        <v>5.4814115501411943E-2</v>
      </c>
      <c r="J33" s="71">
        <f t="shared" si="7"/>
        <v>0.3973847584084525</v>
      </c>
      <c r="K33" s="71">
        <f t="shared" si="8"/>
        <v>6.206971463408191E-2</v>
      </c>
      <c r="L33" s="71">
        <f t="shared" si="9"/>
        <v>0.27598411006351187</v>
      </c>
      <c r="M33" s="71">
        <f t="shared" si="10"/>
        <v>3.481451070609215E-2</v>
      </c>
      <c r="N33" s="71">
        <f t="shared" si="11"/>
        <v>1.5794797932388371</v>
      </c>
      <c r="O33" s="71">
        <f t="shared" si="12"/>
        <v>0.25823515181290968</v>
      </c>
      <c r="P33" s="71">
        <f t="shared" si="13"/>
        <v>1.0775150789032446</v>
      </c>
      <c r="Q33" s="71">
        <f t="shared" si="14"/>
        <v>9.1659909830737324E-2</v>
      </c>
      <c r="R33" s="71">
        <f t="shared" si="15"/>
        <v>2.035101850695197</v>
      </c>
      <c r="S33" s="71">
        <f t="shared" si="16"/>
        <v>0.25839347103990995</v>
      </c>
      <c r="T33" s="71">
        <f t="shared" si="17"/>
        <v>1.0903474864960081</v>
      </c>
      <c r="U33" s="71">
        <f t="shared" si="18"/>
        <v>7.3152920673931518E-2</v>
      </c>
      <c r="V33" s="71">
        <f t="shared" si="19"/>
        <v>2.4066574975049968</v>
      </c>
      <c r="W33" s="71">
        <f t="shared" si="20"/>
        <v>0.61005295038798391</v>
      </c>
      <c r="X33" s="71">
        <f t="shared" si="21"/>
        <v>1.6995339511150935</v>
      </c>
      <c r="Y33" s="71">
        <f t="shared" si="22"/>
        <v>0.34567036102804388</v>
      </c>
      <c r="Z33" s="71">
        <f t="shared" si="23"/>
        <v>1.2614094626786341</v>
      </c>
      <c r="AA33" s="71">
        <f t="shared" si="24"/>
        <v>0.38145628590481356</v>
      </c>
      <c r="AB33" s="71">
        <f t="shared" si="25"/>
        <v>1.2166984249685502</v>
      </c>
      <c r="AC33" s="71">
        <f t="shared" si="26"/>
        <v>0.31429290198006304</v>
      </c>
      <c r="AD33" s="71">
        <f t="shared" si="27"/>
        <v>0.87522338227986329</v>
      </c>
      <c r="AE33" s="71">
        <f t="shared" si="28"/>
        <v>0.11612889544497254</v>
      </c>
      <c r="AF33" s="71">
        <f t="shared" si="29"/>
        <v>0.79910124482394285</v>
      </c>
      <c r="AG33" s="71">
        <f t="shared" si="30"/>
        <v>7.9933643069377225E-2</v>
      </c>
    </row>
    <row r="34" spans="1:41" s="66" customFormat="1" x14ac:dyDescent="0.15">
      <c r="A34" s="67" t="s">
        <v>59</v>
      </c>
      <c r="B34" s="71">
        <f t="shared" si="0"/>
        <v>3.1282446373977266</v>
      </c>
      <c r="C34" s="71">
        <f t="shared" si="1"/>
        <v>0.17761211097314436</v>
      </c>
      <c r="D34" s="71">
        <f t="shared" si="31"/>
        <v>0.28369917309699022</v>
      </c>
      <c r="E34" s="71">
        <f t="shared" si="2"/>
        <v>0.15957283814639389</v>
      </c>
      <c r="F34" s="71">
        <f t="shared" si="3"/>
        <v>3.4904928542933966</v>
      </c>
      <c r="G34" s="71">
        <f t="shared" si="4"/>
        <v>0.15014022138623306</v>
      </c>
      <c r="H34" s="71">
        <f t="shared" si="5"/>
        <v>0.5021476822358214</v>
      </c>
      <c r="I34" s="71">
        <f t="shared" si="6"/>
        <v>5.7655861274240779E-2</v>
      </c>
      <c r="J34" s="71">
        <f t="shared" si="7"/>
        <v>4.0768005331934534</v>
      </c>
      <c r="K34" s="71">
        <f t="shared" si="8"/>
        <v>8.5104750246073738E-2</v>
      </c>
      <c r="L34" s="71">
        <f t="shared" si="9"/>
        <v>0.43362226750566429</v>
      </c>
      <c r="M34" s="71">
        <f t="shared" si="10"/>
        <v>1.6930830761229348E-2</v>
      </c>
      <c r="N34" s="71">
        <f t="shared" si="11"/>
        <v>4.0432642947748265</v>
      </c>
      <c r="O34" s="71">
        <f t="shared" si="12"/>
        <v>0.39686928819646738</v>
      </c>
      <c r="P34" s="71">
        <f t="shared" si="13"/>
        <v>1.7520446487431849</v>
      </c>
      <c r="Q34" s="71">
        <f t="shared" si="14"/>
        <v>3.5526042275200787E-2</v>
      </c>
      <c r="R34" s="71">
        <f t="shared" si="15"/>
        <v>4.0180289479251519</v>
      </c>
      <c r="S34" s="71">
        <f t="shared" si="16"/>
        <v>0.22139099430640546</v>
      </c>
      <c r="T34" s="71">
        <f t="shared" si="17"/>
        <v>1.8771720208770259</v>
      </c>
      <c r="U34" s="71">
        <f t="shared" si="18"/>
        <v>0.16120401717310054</v>
      </c>
      <c r="V34" s="71">
        <f t="shared" si="19"/>
        <v>3.6461742501218319</v>
      </c>
      <c r="W34" s="71">
        <f t="shared" si="20"/>
        <v>0.65803536997485024</v>
      </c>
      <c r="X34" s="71">
        <f t="shared" si="21"/>
        <v>2.1983602120141059</v>
      </c>
      <c r="Y34" s="71">
        <f t="shared" si="22"/>
        <v>0.61750996809443082</v>
      </c>
      <c r="Z34" s="71">
        <f t="shared" si="23"/>
        <v>3.1754004777017824</v>
      </c>
      <c r="AA34" s="71">
        <f t="shared" si="24"/>
        <v>1.028695665472473</v>
      </c>
      <c r="AB34" s="71">
        <f t="shared" si="25"/>
        <v>2.1517382900941753</v>
      </c>
      <c r="AC34" s="71">
        <f t="shared" si="26"/>
        <v>0.56522924952782927</v>
      </c>
      <c r="AD34" s="71">
        <f t="shared" si="27"/>
        <v>1.680138105147611</v>
      </c>
      <c r="AE34" s="71">
        <f t="shared" si="28"/>
        <v>4.4413560045131528E-2</v>
      </c>
      <c r="AF34" s="71">
        <f t="shared" si="29"/>
        <v>2.7315779779284513</v>
      </c>
      <c r="AG34" s="71">
        <f t="shared" si="30"/>
        <v>0.77127436711506292</v>
      </c>
    </row>
    <row r="35" spans="1:41" s="66" customFormat="1" x14ac:dyDescent="0.15">
      <c r="A35" s="67" t="s">
        <v>60</v>
      </c>
      <c r="B35" s="71">
        <f t="shared" si="0"/>
        <v>6.4525121394908111E-2</v>
      </c>
      <c r="C35" s="71">
        <f t="shared" si="1"/>
        <v>9.6231072391910893E-3</v>
      </c>
      <c r="D35" s="71">
        <f t="shared" si="31"/>
        <v>6.1912146510832572E-2</v>
      </c>
      <c r="E35" s="71">
        <f t="shared" si="2"/>
        <v>2.7194981114280616E-2</v>
      </c>
      <c r="F35" s="71">
        <f t="shared" si="3"/>
        <v>8.0043310006579049E-2</v>
      </c>
      <c r="G35" s="71">
        <f t="shared" si="4"/>
        <v>7.7699295295250298E-3</v>
      </c>
      <c r="H35" s="71">
        <f t="shared" si="5"/>
        <v>7.0268481975623881E-2</v>
      </c>
      <c r="I35" s="71">
        <f t="shared" si="6"/>
        <v>4.1080557878654875E-3</v>
      </c>
      <c r="J35" s="71">
        <f t="shared" si="7"/>
        <v>0.12352003373492992</v>
      </c>
      <c r="K35" s="71">
        <f t="shared" si="8"/>
        <v>7.5332823283674371E-3</v>
      </c>
      <c r="L35" s="71">
        <f t="shared" si="9"/>
        <v>0.13844959670469939</v>
      </c>
      <c r="M35" s="71">
        <f t="shared" si="10"/>
        <v>1.1511243206111443E-2</v>
      </c>
      <c r="N35" s="71">
        <f t="shared" si="11"/>
        <v>0.14086666992298907</v>
      </c>
      <c r="O35" s="71">
        <f t="shared" si="12"/>
        <v>1.0892858166327778E-2</v>
      </c>
      <c r="P35" s="71">
        <f t="shared" si="13"/>
        <v>0.15054366745051648</v>
      </c>
      <c r="Q35" s="71">
        <f t="shared" si="14"/>
        <v>3.3865999020408779E-3</v>
      </c>
      <c r="R35" s="71">
        <f t="shared" si="15"/>
        <v>0.16049941402744308</v>
      </c>
      <c r="S35" s="71">
        <f t="shared" si="16"/>
        <v>2.702656172457071E-2</v>
      </c>
      <c r="T35" s="71">
        <f t="shared" si="17"/>
        <v>0.1274070830514307</v>
      </c>
      <c r="U35" s="71">
        <f t="shared" si="18"/>
        <v>1.3679154898067748E-2</v>
      </c>
      <c r="V35" s="71">
        <f t="shared" si="19"/>
        <v>0.20204674997997385</v>
      </c>
      <c r="W35" s="71">
        <f t="shared" si="20"/>
        <v>2.2506791884443961E-2</v>
      </c>
      <c r="X35" s="71">
        <f t="shared" si="21"/>
        <v>0.14945028233386337</v>
      </c>
      <c r="Y35" s="71">
        <f t="shared" si="22"/>
        <v>5.6834006101349623E-2</v>
      </c>
      <c r="Z35" s="71">
        <f t="shared" si="23"/>
        <v>0.10493924375017605</v>
      </c>
      <c r="AA35" s="71">
        <f t="shared" si="24"/>
        <v>2.9962035530155928E-2</v>
      </c>
      <c r="AB35" s="71">
        <f t="shared" si="25"/>
        <v>0.12057346659539872</v>
      </c>
      <c r="AC35" s="71">
        <f t="shared" si="26"/>
        <v>4.0133627969227773E-3</v>
      </c>
      <c r="AD35" s="71">
        <f t="shared" si="27"/>
        <v>0.10599928980184914</v>
      </c>
      <c r="AE35" s="71">
        <f t="shared" si="28"/>
        <v>1.0675144220481662E-2</v>
      </c>
      <c r="AF35" s="71">
        <f t="shared" si="29"/>
        <v>0.14139881729095244</v>
      </c>
      <c r="AG35" s="71">
        <f t="shared" si="30"/>
        <v>8.1800010159287367E-3</v>
      </c>
    </row>
    <row r="36" spans="1:41" s="66" customFormat="1" x14ac:dyDescent="0.15">
      <c r="A36" s="67" t="s">
        <v>62</v>
      </c>
      <c r="B36" s="71">
        <f t="shared" ref="B36:B41" si="32">AVERAGE(B16:D16)</f>
        <v>2.4743368043727458</v>
      </c>
      <c r="C36" s="71">
        <f t="shared" ref="C36:C41" si="33">_xlfn.STDEV.P(B16:D16)</f>
        <v>0.28758995995573738</v>
      </c>
      <c r="D36" s="71">
        <f t="shared" si="31"/>
        <v>0.58999917611495933</v>
      </c>
      <c r="E36" s="71">
        <f t="shared" ref="E36:E41" si="34">_xlfn.STDEV.P(E16:G16)</f>
        <v>0.16851459519033482</v>
      </c>
      <c r="F36" s="71">
        <f t="shared" ref="F36:F41" si="35">AVERAGE(H16:I16)</f>
        <v>2.1932947282684951</v>
      </c>
      <c r="G36" s="71">
        <f t="shared" ref="G36:G41" si="36">_xlfn.STDEV.P(H16:I16)</f>
        <v>1.5011971667900026E-2</v>
      </c>
      <c r="H36" s="71">
        <f t="shared" ref="H36:H41" si="37">AVERAGE(J16:K16)</f>
        <v>0.21819984433849693</v>
      </c>
      <c r="I36" s="71">
        <f t="shared" ref="I36:I41" si="38">_xlfn.STDEV.P(J16:K16)</f>
        <v>6.0670420816987564E-2</v>
      </c>
      <c r="J36" s="71">
        <f t="shared" ref="J36:J41" si="39">AVERAGE(L16:N16)</f>
        <v>1.972689417088777</v>
      </c>
      <c r="K36" s="71">
        <f t="shared" ref="K36:K41" si="40">_xlfn.STDEV.P(L16:N16)</f>
        <v>5.6008943455885286E-2</v>
      </c>
      <c r="L36" s="71">
        <f t="shared" ref="L36:L41" si="41">AVERAGE(O16:Q16)</f>
        <v>0.15400757678669605</v>
      </c>
      <c r="M36" s="71">
        <f t="shared" ref="M36:M41" si="42">_xlfn.STDEV.P(O16:Q16)</f>
        <v>2.6590902986422981E-2</v>
      </c>
      <c r="N36" s="71">
        <f t="shared" ref="N36:N41" si="43">AVERAGE(R16:T16)</f>
        <v>2.9308146600270639</v>
      </c>
      <c r="O36" s="71">
        <f t="shared" ref="O36:O41" si="44">_xlfn.STDEV.P(R16:T16)</f>
        <v>0.2672996489324207</v>
      </c>
      <c r="P36" s="71">
        <f t="shared" ref="P36:P41" si="45">AVERAGE(U16:W16)</f>
        <v>0.31824806980249593</v>
      </c>
      <c r="Q36" s="71">
        <f t="shared" ref="Q36:Q41" si="46">_xlfn.STDEV.P(U16:W16)</f>
        <v>0.12030837865979614</v>
      </c>
      <c r="R36" s="71">
        <f t="shared" ref="R36:R41" si="47">AVERAGE(X16:Z16)</f>
        <v>2.4137643253040433</v>
      </c>
      <c r="S36" s="71">
        <f t="shared" ref="S36:S41" si="48">_xlfn.STDEV.P(X16:Z16)</f>
        <v>0.55113902148264682</v>
      </c>
      <c r="T36" s="71">
        <f t="shared" ref="T36:T41" si="49">AVERAGE(AA16:AC16)</f>
        <v>0.46398092726528994</v>
      </c>
      <c r="U36" s="71">
        <f t="shared" ref="U36:U41" si="50">_xlfn.STDEV.P(AA16:AC16)</f>
        <v>6.4974590917222894E-2</v>
      </c>
      <c r="V36" s="71">
        <f t="shared" ref="V36:V41" si="51">AVERAGE(AD16:AE16)</f>
        <v>1.8956590807856939</v>
      </c>
      <c r="W36" s="71">
        <f t="shared" ref="W36:W41" si="52">_xlfn.STDEV.P(AD16:AE16)</f>
        <v>0.20959245891541459</v>
      </c>
      <c r="X36" s="71">
        <f t="shared" ref="X36:X41" si="53">AVERAGE(AF16:AG16)</f>
        <v>0.83042655795316889</v>
      </c>
      <c r="Y36" s="71">
        <f t="shared" ref="Y36:Y41" si="54">_xlfn.STDEV.P(AF16:AG16)</f>
        <v>0.28436284434970388</v>
      </c>
      <c r="Z36" s="71">
        <f t="shared" ref="Z36:Z41" si="55">AVERAGE(AH16:AI16)</f>
        <v>1.8275863151715916</v>
      </c>
      <c r="AA36" s="71">
        <f t="shared" ref="AA36:AA41" si="56">_xlfn.STDEV.P(AH16:AI16)</f>
        <v>0.86295489634777611</v>
      </c>
      <c r="AB36" s="71">
        <f t="shared" ref="AB36:AB41" si="57">AVERAGE(AJ16:AK16)</f>
        <v>1.0454567299902768</v>
      </c>
      <c r="AC36" s="71">
        <f t="shared" ref="AC36:AC41" si="58">_xlfn.STDEV.P(AJ16:AK16)</f>
        <v>0.23141701637240988</v>
      </c>
      <c r="AD36" s="71">
        <f t="shared" ref="AD36:AD41" si="59">AVERAGE(AL16:AM16)</f>
        <v>1.6090974528770312</v>
      </c>
      <c r="AE36" s="71">
        <f t="shared" ref="AE36:AE41" si="60">_xlfn.STDEV.P(AL16:AM16)</f>
        <v>0.33400297657084715</v>
      </c>
      <c r="AF36" s="71">
        <f t="shared" ref="AF36:AF41" si="61">AVERAGE(AN16:AO16)</f>
        <v>1.776306886051251</v>
      </c>
      <c r="AG36" s="71">
        <f t="shared" ref="AG36:AG41" si="62">_xlfn.STDEV.P(AN16:AO16)</f>
        <v>0.33860869923055054</v>
      </c>
    </row>
    <row r="37" spans="1:41" s="66" customFormat="1" x14ac:dyDescent="0.15">
      <c r="A37" s="67" t="s">
        <v>63</v>
      </c>
      <c r="B37" s="71">
        <f t="shared" si="32"/>
        <v>0.76805970916072785</v>
      </c>
      <c r="C37" s="71">
        <f t="shared" si="33"/>
        <v>4.6473193133185715E-2</v>
      </c>
      <c r="D37" s="71">
        <f t="shared" si="31"/>
        <v>0.11774148269739881</v>
      </c>
      <c r="E37" s="71">
        <f t="shared" si="34"/>
        <v>3.6103639157769943E-2</v>
      </c>
      <c r="F37" s="71">
        <f t="shared" si="35"/>
        <v>0.75904358478531964</v>
      </c>
      <c r="G37" s="71">
        <f t="shared" si="36"/>
        <v>2.5800744416575375E-2</v>
      </c>
      <c r="H37" s="71">
        <f t="shared" si="37"/>
        <v>0.19856319624182078</v>
      </c>
      <c r="I37" s="71">
        <f t="shared" si="38"/>
        <v>9.6341310361650057E-3</v>
      </c>
      <c r="J37" s="71">
        <f t="shared" si="39"/>
        <v>0.87263794155721508</v>
      </c>
      <c r="K37" s="71">
        <f t="shared" si="40"/>
        <v>3.1980977425744975E-2</v>
      </c>
      <c r="L37" s="71">
        <f t="shared" si="41"/>
        <v>0.29716934770363906</v>
      </c>
      <c r="M37" s="71">
        <f t="shared" si="42"/>
        <v>3.4406790857878268E-2</v>
      </c>
      <c r="N37" s="71">
        <f t="shared" si="43"/>
        <v>1.0225218418294719</v>
      </c>
      <c r="O37" s="71">
        <f t="shared" si="44"/>
        <v>1.4086118781336371E-2</v>
      </c>
      <c r="P37" s="71">
        <f t="shared" si="45"/>
        <v>0.25420009260585025</v>
      </c>
      <c r="Q37" s="71">
        <f t="shared" si="46"/>
        <v>1.7478280568014665E-2</v>
      </c>
      <c r="R37" s="71">
        <f t="shared" si="47"/>
        <v>0.93323800321275563</v>
      </c>
      <c r="S37" s="71">
        <f t="shared" si="48"/>
        <v>7.8229350320562968E-2</v>
      </c>
      <c r="T37" s="71">
        <f t="shared" si="49"/>
        <v>0.22448222505993862</v>
      </c>
      <c r="U37" s="71">
        <f t="shared" si="50"/>
        <v>1.4911234498218287E-2</v>
      </c>
      <c r="V37" s="71">
        <f t="shared" si="51"/>
        <v>0.76251111644992942</v>
      </c>
      <c r="W37" s="71">
        <f t="shared" si="52"/>
        <v>0.1558460942076709</v>
      </c>
      <c r="X37" s="71">
        <f t="shared" si="53"/>
        <v>0.29282624647387839</v>
      </c>
      <c r="Y37" s="71">
        <f t="shared" si="54"/>
        <v>9.6276965275466447E-2</v>
      </c>
      <c r="Z37" s="71">
        <f t="shared" si="55"/>
        <v>0.87216454640116359</v>
      </c>
      <c r="AA37" s="71">
        <f t="shared" si="56"/>
        <v>0.28827852854480451</v>
      </c>
      <c r="AB37" s="71">
        <f t="shared" si="57"/>
        <v>0.35193880026572655</v>
      </c>
      <c r="AC37" s="71">
        <f t="shared" si="58"/>
        <v>9.7604946379469801E-2</v>
      </c>
      <c r="AD37" s="71">
        <f t="shared" si="59"/>
        <v>0.55107966902669647</v>
      </c>
      <c r="AE37" s="71">
        <f t="shared" si="60"/>
        <v>0.12125946789494947</v>
      </c>
      <c r="AF37" s="71">
        <f t="shared" si="61"/>
        <v>0.49394963916047674</v>
      </c>
      <c r="AG37" s="71">
        <f t="shared" si="62"/>
        <v>5.7544159298537088E-2</v>
      </c>
    </row>
    <row r="38" spans="1:41" s="66" customFormat="1" x14ac:dyDescent="0.15">
      <c r="A38" s="67" t="s">
        <v>64</v>
      </c>
      <c r="B38" s="71">
        <f t="shared" si="32"/>
        <v>3.6995106049004085</v>
      </c>
      <c r="C38" s="71">
        <f t="shared" si="33"/>
        <v>0.22071690704944044</v>
      </c>
      <c r="D38" s="71">
        <f t="shared" si="31"/>
        <v>0.22417366975802833</v>
      </c>
      <c r="E38" s="71">
        <f t="shared" si="34"/>
        <v>0.55216482838378123</v>
      </c>
      <c r="F38" s="71">
        <f t="shared" si="35"/>
        <v>4.8381534609180816</v>
      </c>
      <c r="G38" s="71">
        <f t="shared" si="36"/>
        <v>0.3416507702066971</v>
      </c>
      <c r="H38" s="71">
        <f t="shared" si="37"/>
        <v>6.7559790399432287E-2</v>
      </c>
      <c r="I38" s="71">
        <f t="shared" si="38"/>
        <v>5.3912391537636266E-2</v>
      </c>
      <c r="J38" s="71">
        <f t="shared" si="39"/>
        <v>6.2969274834272815</v>
      </c>
      <c r="K38" s="71">
        <f t="shared" si="40"/>
        <v>0.14324234786018916</v>
      </c>
      <c r="L38" s="71">
        <f t="shared" si="41"/>
        <v>8.6477055145983306E-2</v>
      </c>
      <c r="M38" s="71">
        <f t="shared" si="42"/>
        <v>1.9951903569561759E-2</v>
      </c>
      <c r="N38" s="71">
        <f t="shared" si="43"/>
        <v>4.8717388437414231</v>
      </c>
      <c r="O38" s="71">
        <f t="shared" si="44"/>
        <v>9.9961467403391555E-2</v>
      </c>
      <c r="P38" s="71">
        <f t="shared" si="45"/>
        <v>0.40414166724982548</v>
      </c>
      <c r="Q38" s="71">
        <f t="shared" si="46"/>
        <v>0.20133506820697195</v>
      </c>
      <c r="R38" s="71">
        <f t="shared" si="47"/>
        <v>4.7845927253190279</v>
      </c>
      <c r="S38" s="71">
        <f t="shared" si="48"/>
        <v>0.19402181547744773</v>
      </c>
      <c r="T38" s="71">
        <f t="shared" si="49"/>
        <v>1.0858779978199473</v>
      </c>
      <c r="U38" s="71">
        <f t="shared" si="50"/>
        <v>0.20412587860802131</v>
      </c>
      <c r="V38" s="71">
        <f t="shared" si="51"/>
        <v>5.0599263002701695</v>
      </c>
      <c r="W38" s="71">
        <f t="shared" si="52"/>
        <v>0.59924789014504842</v>
      </c>
      <c r="X38" s="71">
        <f t="shared" si="53"/>
        <v>2.7801113061214977</v>
      </c>
      <c r="Y38" s="71">
        <f t="shared" si="54"/>
        <v>0.92019221442149923</v>
      </c>
      <c r="Z38" s="71">
        <f t="shared" si="55"/>
        <v>6.7586446282656194</v>
      </c>
      <c r="AA38" s="71">
        <f t="shared" si="56"/>
        <v>2.179934216877216</v>
      </c>
      <c r="AB38" s="71">
        <f t="shared" si="57"/>
        <v>6.0808002434937087</v>
      </c>
      <c r="AC38" s="71">
        <f t="shared" si="58"/>
        <v>1.8407044037927918</v>
      </c>
      <c r="AD38" s="71">
        <f t="shared" si="59"/>
        <v>6.6958118220053819</v>
      </c>
      <c r="AE38" s="71">
        <f t="shared" si="60"/>
        <v>1.8585443876733447</v>
      </c>
      <c r="AF38" s="71">
        <f t="shared" si="61"/>
        <v>15.214885834334105</v>
      </c>
      <c r="AG38" s="71">
        <f t="shared" si="62"/>
        <v>0.14144428047837732</v>
      </c>
    </row>
    <row r="39" spans="1:41" s="66" customFormat="1" x14ac:dyDescent="0.15">
      <c r="A39" s="67" t="s">
        <v>65</v>
      </c>
      <c r="B39" s="71">
        <f t="shared" si="32"/>
        <v>0.24295915959498737</v>
      </c>
      <c r="C39" s="71">
        <f t="shared" si="33"/>
        <v>4.9050387744888714E-2</v>
      </c>
      <c r="D39" s="71">
        <f t="shared" si="31"/>
        <v>0.17804640703018135</v>
      </c>
      <c r="E39" s="71">
        <f t="shared" si="34"/>
        <v>3.1852477343379995E-2</v>
      </c>
      <c r="F39" s="71">
        <f t="shared" si="35"/>
        <v>0.15026571683084258</v>
      </c>
      <c r="G39" s="71">
        <f t="shared" si="36"/>
        <v>1.7079723819445058E-3</v>
      </c>
      <c r="H39" s="71">
        <f t="shared" si="37"/>
        <v>7.129770491540835E-2</v>
      </c>
      <c r="I39" s="71">
        <f t="shared" si="38"/>
        <v>1.4621882890624932E-2</v>
      </c>
      <c r="J39" s="71">
        <f t="shared" si="39"/>
        <v>0.19310362207918252</v>
      </c>
      <c r="K39" s="71">
        <f t="shared" si="40"/>
        <v>2.9387043320341651E-2</v>
      </c>
      <c r="L39" s="71">
        <f t="shared" si="41"/>
        <v>7.6202945141528047E-2</v>
      </c>
      <c r="M39" s="71">
        <f t="shared" si="42"/>
        <v>1.5145004803779184E-2</v>
      </c>
      <c r="N39" s="71">
        <f t="shared" si="43"/>
        <v>0.38706946618843657</v>
      </c>
      <c r="O39" s="71">
        <f t="shared" si="44"/>
        <v>0.12879531266620134</v>
      </c>
      <c r="P39" s="71">
        <f t="shared" si="45"/>
        <v>0.19462436454750565</v>
      </c>
      <c r="Q39" s="71">
        <f t="shared" si="46"/>
        <v>6.7412357282668284E-2</v>
      </c>
      <c r="R39" s="71">
        <f t="shared" si="47"/>
        <v>0.34511924302369862</v>
      </c>
      <c r="S39" s="71">
        <f t="shared" si="48"/>
        <v>1.6419665888586968E-2</v>
      </c>
      <c r="T39" s="71">
        <f t="shared" si="49"/>
        <v>0.23155117576330045</v>
      </c>
      <c r="U39" s="71">
        <f t="shared" si="50"/>
        <v>6.3525442031780247E-2</v>
      </c>
      <c r="V39" s="71">
        <f t="shared" si="51"/>
        <v>0.48055409997834153</v>
      </c>
      <c r="W39" s="71">
        <f t="shared" si="52"/>
        <v>8.6955447272270461E-2</v>
      </c>
      <c r="X39" s="71">
        <f t="shared" si="53"/>
        <v>0.28238032814787117</v>
      </c>
      <c r="Y39" s="71">
        <f t="shared" si="54"/>
        <v>1.8582753714086464E-2</v>
      </c>
      <c r="Z39" s="71">
        <f t="shared" si="55"/>
        <v>0.24556568047242472</v>
      </c>
      <c r="AA39" s="71">
        <f t="shared" si="56"/>
        <v>5.9034653951315311E-2</v>
      </c>
      <c r="AB39" s="71">
        <f t="shared" si="57"/>
        <v>0.1875223126707766</v>
      </c>
      <c r="AC39" s="71">
        <f t="shared" si="58"/>
        <v>3.7814580286253882E-2</v>
      </c>
      <c r="AD39" s="71">
        <f t="shared" si="59"/>
        <v>0.24539877529923132</v>
      </c>
      <c r="AE39" s="71">
        <f t="shared" si="60"/>
        <v>1.158035786387672E-2</v>
      </c>
      <c r="AF39" s="71">
        <f t="shared" si="61"/>
        <v>0.17686553367439845</v>
      </c>
      <c r="AG39" s="71">
        <f t="shared" si="62"/>
        <v>4.8848570012805237E-3</v>
      </c>
    </row>
    <row r="40" spans="1:41" s="66" customFormat="1" x14ac:dyDescent="0.15">
      <c r="A40" s="67" t="s">
        <v>66</v>
      </c>
      <c r="B40" s="71">
        <f t="shared" si="32"/>
        <v>0.18482187260732194</v>
      </c>
      <c r="C40" s="71">
        <f t="shared" si="33"/>
        <v>2.0172684485342818E-2</v>
      </c>
      <c r="D40" s="71">
        <f t="shared" si="31"/>
        <v>3.2109924481850516E-2</v>
      </c>
      <c r="E40" s="71">
        <f t="shared" si="34"/>
        <v>2.6453651007145276E-2</v>
      </c>
      <c r="F40" s="71">
        <f t="shared" si="35"/>
        <v>0.14169687357171248</v>
      </c>
      <c r="G40" s="71">
        <f t="shared" si="36"/>
        <v>3.1513965121860443E-3</v>
      </c>
      <c r="H40" s="71">
        <f t="shared" si="37"/>
        <v>1.8350120570667816E-2</v>
      </c>
      <c r="I40" s="71">
        <f t="shared" si="38"/>
        <v>1.0217700300581304E-2</v>
      </c>
      <c r="J40" s="71">
        <f t="shared" si="39"/>
        <v>0.15343684061134075</v>
      </c>
      <c r="K40" s="71">
        <f t="shared" si="40"/>
        <v>1.4530777672103052E-2</v>
      </c>
      <c r="L40" s="71">
        <f t="shared" si="41"/>
        <v>6.9930491640588198E-3</v>
      </c>
      <c r="M40" s="71">
        <f t="shared" si="42"/>
        <v>6.1236769943566168E-3</v>
      </c>
      <c r="N40" s="71">
        <f t="shared" si="43"/>
        <v>0.161991361020591</v>
      </c>
      <c r="O40" s="71">
        <f t="shared" si="44"/>
        <v>5.9370993563887732E-2</v>
      </c>
      <c r="P40" s="71">
        <f t="shared" si="45"/>
        <v>2.2680261477516683E-2</v>
      </c>
      <c r="Q40" s="71">
        <f t="shared" si="46"/>
        <v>1.8664686227274314E-2</v>
      </c>
      <c r="R40" s="71">
        <f t="shared" si="47"/>
        <v>6.7666210685000269E-2</v>
      </c>
      <c r="S40" s="71">
        <f t="shared" si="48"/>
        <v>1.549204174933444E-2</v>
      </c>
      <c r="T40" s="71">
        <f t="shared" si="49"/>
        <v>2.0150333618833727E-2</v>
      </c>
      <c r="U40" s="71">
        <f t="shared" si="50"/>
        <v>1.9904896234708466E-2</v>
      </c>
      <c r="V40" s="71">
        <f t="shared" si="51"/>
        <v>7.9059284379717709E-2</v>
      </c>
      <c r="W40" s="71">
        <f t="shared" si="52"/>
        <v>8.7824459315258979E-4</v>
      </c>
      <c r="X40" s="71">
        <f t="shared" si="53"/>
        <v>3.7570949772517711E-3</v>
      </c>
      <c r="Y40" s="71">
        <f t="shared" si="54"/>
        <v>3.7570949772517711E-3</v>
      </c>
      <c r="Z40" s="71">
        <f t="shared" si="55"/>
        <v>3.108981613996149E-2</v>
      </c>
      <c r="AA40" s="71">
        <f t="shared" si="56"/>
        <v>3.108981613996149E-2</v>
      </c>
      <c r="AB40" s="71">
        <f t="shared" si="57"/>
        <v>0</v>
      </c>
      <c r="AC40" s="71">
        <f t="shared" si="58"/>
        <v>0</v>
      </c>
      <c r="AD40" s="71">
        <f t="shared" si="59"/>
        <v>0</v>
      </c>
      <c r="AE40" s="71">
        <f t="shared" si="60"/>
        <v>0</v>
      </c>
      <c r="AF40" s="71">
        <f t="shared" si="61"/>
        <v>3.1996250448531908E-3</v>
      </c>
      <c r="AG40" s="71">
        <f t="shared" si="62"/>
        <v>3.1996250448531908E-3</v>
      </c>
    </row>
    <row r="41" spans="1:41" s="66" customFormat="1" x14ac:dyDescent="0.15">
      <c r="A41" s="67" t="s">
        <v>67</v>
      </c>
      <c r="B41" s="71">
        <f t="shared" si="32"/>
        <v>2.4022372967451664E-2</v>
      </c>
      <c r="C41" s="71">
        <f t="shared" si="33"/>
        <v>2.7545969754716039E-3</v>
      </c>
      <c r="D41" s="71">
        <f t="shared" si="31"/>
        <v>6.9992704367177758E-3</v>
      </c>
      <c r="E41" s="71">
        <f t="shared" si="34"/>
        <v>1.7901382079212576E-3</v>
      </c>
      <c r="F41" s="71">
        <f t="shared" si="35"/>
        <v>2.191999822916841E-2</v>
      </c>
      <c r="G41" s="71">
        <f t="shared" si="36"/>
        <v>5.6445002745406959E-4</v>
      </c>
      <c r="H41" s="71">
        <f t="shared" si="37"/>
        <v>1.6862644770268762E-3</v>
      </c>
      <c r="I41" s="71">
        <f t="shared" si="38"/>
        <v>7.1076038287160633E-4</v>
      </c>
      <c r="J41" s="71">
        <f t="shared" si="39"/>
        <v>2.5852585512406254E-2</v>
      </c>
      <c r="K41" s="71">
        <f t="shared" si="40"/>
        <v>9.4265471133320883E-4</v>
      </c>
      <c r="L41" s="71">
        <f t="shared" si="41"/>
        <v>5.2083902463019539E-3</v>
      </c>
      <c r="M41" s="71">
        <f t="shared" si="42"/>
        <v>1.3010433707450601E-3</v>
      </c>
      <c r="N41" s="71">
        <f t="shared" si="43"/>
        <v>3.1783337827044747E-2</v>
      </c>
      <c r="O41" s="71">
        <f t="shared" si="44"/>
        <v>3.6238925634933358E-3</v>
      </c>
      <c r="P41" s="71">
        <f t="shared" si="45"/>
        <v>2.6986131991373192E-2</v>
      </c>
      <c r="Q41" s="71">
        <f t="shared" si="46"/>
        <v>1.2304694626936166E-2</v>
      </c>
      <c r="R41" s="71">
        <f t="shared" si="47"/>
        <v>2.3501526150566041E-2</v>
      </c>
      <c r="S41" s="71">
        <f t="shared" si="48"/>
        <v>4.2749440260546719E-4</v>
      </c>
      <c r="T41" s="71">
        <f t="shared" si="49"/>
        <v>3.0188371803551588E-2</v>
      </c>
      <c r="U41" s="71">
        <f t="shared" si="50"/>
        <v>1.5594955932249081E-2</v>
      </c>
      <c r="V41" s="71">
        <f t="shared" si="51"/>
        <v>3.5285358462713946E-2</v>
      </c>
      <c r="W41" s="71">
        <f t="shared" si="52"/>
        <v>4.0625588018055759E-3</v>
      </c>
      <c r="X41" s="71">
        <f t="shared" si="53"/>
        <v>3.3642750994570945E-2</v>
      </c>
      <c r="Y41" s="71">
        <f t="shared" si="54"/>
        <v>3.0581346779516155E-3</v>
      </c>
      <c r="Z41" s="71">
        <f t="shared" si="55"/>
        <v>2.1928405799022901E-2</v>
      </c>
      <c r="AA41" s="71">
        <f t="shared" si="56"/>
        <v>4.8829952758062773E-3</v>
      </c>
      <c r="AB41" s="71">
        <f t="shared" si="57"/>
        <v>7.7740885108121775E-3</v>
      </c>
      <c r="AC41" s="71">
        <f t="shared" si="58"/>
        <v>2.3609511818171499E-3</v>
      </c>
      <c r="AD41" s="71">
        <f t="shared" si="59"/>
        <v>1.0181600974330735E-2</v>
      </c>
      <c r="AE41" s="71">
        <f t="shared" si="60"/>
        <v>1.0181600974330735E-2</v>
      </c>
      <c r="AF41" s="71">
        <f t="shared" si="61"/>
        <v>0</v>
      </c>
      <c r="AG41" s="71">
        <f t="shared" si="62"/>
        <v>0</v>
      </c>
    </row>
    <row r="42" spans="1:41" s="66" customFormat="1" x14ac:dyDescent="0.15">
      <c r="A42" s="27" t="s">
        <v>61</v>
      </c>
      <c r="B42" s="71">
        <v>57.067032983786106</v>
      </c>
      <c r="C42" s="71">
        <v>3.6576333080144932</v>
      </c>
      <c r="D42" s="71">
        <v>0.84207012231779854</v>
      </c>
      <c r="E42" s="71">
        <v>0.4110555053959965</v>
      </c>
      <c r="F42" s="71">
        <v>56.787851144670199</v>
      </c>
      <c r="G42" s="71">
        <v>2.3809241785754232</v>
      </c>
      <c r="H42" s="71">
        <v>1.2165796569976399</v>
      </c>
      <c r="I42" s="71">
        <v>0.15592562810969146</v>
      </c>
      <c r="J42" s="71">
        <v>73.267184998402186</v>
      </c>
      <c r="K42" s="71">
        <v>2.7513497075955806</v>
      </c>
      <c r="L42" s="71">
        <v>6.6253835972282689</v>
      </c>
      <c r="M42" s="71">
        <v>0.61929001323793054</v>
      </c>
      <c r="N42" s="71">
        <v>31.935236402373675</v>
      </c>
      <c r="O42" s="71">
        <v>2.3555688481363126</v>
      </c>
      <c r="P42" s="71">
        <v>5.1816234544312927</v>
      </c>
      <c r="Q42" s="71">
        <v>0.48054172425482822</v>
      </c>
      <c r="R42" s="71">
        <v>36.171034511561409</v>
      </c>
      <c r="S42" s="71">
        <v>0.1709329629372684</v>
      </c>
      <c r="T42" s="71">
        <v>6.4899554374403507</v>
      </c>
      <c r="U42" s="71">
        <v>0.43605075260789872</v>
      </c>
      <c r="V42" s="71">
        <v>40.262599624298986</v>
      </c>
      <c r="W42" s="71">
        <v>9.3617740098370774</v>
      </c>
      <c r="X42" s="71">
        <v>10.761095609860121</v>
      </c>
      <c r="Y42" s="71">
        <v>2.5595593954867937</v>
      </c>
      <c r="Z42" s="71">
        <v>56.647853394464242</v>
      </c>
      <c r="AA42" s="71">
        <v>18.34771987208179</v>
      </c>
      <c r="AB42" s="71">
        <v>25.226312001914366</v>
      </c>
      <c r="AC42" s="71">
        <v>8.7749098530451182</v>
      </c>
      <c r="AD42" s="71">
        <v>43.106821738023754</v>
      </c>
      <c r="AE42" s="71">
        <v>1.3559473883781585</v>
      </c>
      <c r="AF42" s="71">
        <v>31.559900365961425</v>
      </c>
      <c r="AG42" s="71">
        <v>1.0073151362365191</v>
      </c>
      <c r="AH42" s="1"/>
      <c r="AI42" s="1"/>
      <c r="AJ42" s="1"/>
      <c r="AK42" s="1"/>
      <c r="AL42" s="1"/>
      <c r="AM42" s="1"/>
      <c r="AN42" s="1"/>
      <c r="AO42" s="1"/>
    </row>
    <row r="43" spans="1:41" s="27" customFormat="1" x14ac:dyDescent="0.15">
      <c r="B43" s="27" t="s">
        <v>1</v>
      </c>
      <c r="D43" s="27" t="s">
        <v>2</v>
      </c>
      <c r="F43" s="27" t="s">
        <v>3</v>
      </c>
      <c r="H43" s="27" t="s">
        <v>4</v>
      </c>
      <c r="J43" s="27" t="s">
        <v>5</v>
      </c>
      <c r="L43" s="27" t="s">
        <v>6</v>
      </c>
      <c r="N43" s="27" t="s">
        <v>7</v>
      </c>
      <c r="P43" s="27" t="s">
        <v>8</v>
      </c>
    </row>
    <row r="44" spans="1:41" s="27" customFormat="1" x14ac:dyDescent="0.15">
      <c r="B44" s="27" t="s">
        <v>266</v>
      </c>
      <c r="C44" s="27" t="s">
        <v>68</v>
      </c>
      <c r="D44" s="27" t="s">
        <v>266</v>
      </c>
      <c r="E44" s="27" t="s">
        <v>68</v>
      </c>
      <c r="F44" s="27" t="s">
        <v>266</v>
      </c>
      <c r="G44" s="27" t="s">
        <v>68</v>
      </c>
      <c r="H44" s="27" t="s">
        <v>266</v>
      </c>
      <c r="I44" s="27" t="s">
        <v>68</v>
      </c>
      <c r="J44" s="27" t="s">
        <v>266</v>
      </c>
      <c r="K44" s="27" t="s">
        <v>68</v>
      </c>
      <c r="L44" s="27" t="s">
        <v>266</v>
      </c>
      <c r="M44" s="27" t="s">
        <v>68</v>
      </c>
      <c r="N44" s="27" t="s">
        <v>266</v>
      </c>
      <c r="O44" s="27" t="s">
        <v>68</v>
      </c>
      <c r="P44" s="27" t="s">
        <v>266</v>
      </c>
      <c r="Q44" s="27" t="s">
        <v>68</v>
      </c>
    </row>
    <row r="45" spans="1:41" x14ac:dyDescent="0.15">
      <c r="A45" s="67" t="s">
        <v>49</v>
      </c>
      <c r="B45" s="71">
        <f>B24-D24</f>
        <v>1.2452394938893125</v>
      </c>
      <c r="C45" s="71">
        <f>SQRT(C24^2 + E24^2)</f>
        <v>0.56413145910195894</v>
      </c>
      <c r="D45" s="71">
        <f>F24-H24</f>
        <v>1.0206829689019496</v>
      </c>
      <c r="E45" s="71">
        <f>SQRT(G24^2 + I24^2)</f>
        <v>9.5012339047668481E-2</v>
      </c>
      <c r="F45" s="71">
        <f>J24-L24</f>
        <v>1.1933366560913301</v>
      </c>
      <c r="G45" s="71">
        <f>SQRT(K24^2 + M24^2)</f>
        <v>9.5654373910369475E-2</v>
      </c>
      <c r="H45" s="71">
        <f>N24-P24</f>
        <v>2.229428545972822</v>
      </c>
      <c r="I45" s="71">
        <f>SQRT(O24^2 + Q24^2)</f>
        <v>0.55776450741633299</v>
      </c>
      <c r="J45" s="71">
        <f>R24-T24</f>
        <v>1.7695178711597399</v>
      </c>
      <c r="K45" s="71">
        <f>SQRT(S24^2 + U24^2)</f>
        <v>0.39703133229199739</v>
      </c>
      <c r="L45" s="71">
        <f>V24-X24</f>
        <v>2.2358101334492817</v>
      </c>
      <c r="M45" s="71">
        <f>SQRT(W24^2 + Y24^2)</f>
        <v>0.59729834950174854</v>
      </c>
      <c r="N45" s="71">
        <f>Z24-AB24</f>
        <v>1.8036295386583263</v>
      </c>
      <c r="O45" s="71">
        <f>SQRT(AA24^2 + AC24^2)</f>
        <v>1.7674718036387218</v>
      </c>
      <c r="P45" s="71">
        <f>AD24-AF24</f>
        <v>1.0528784477818327</v>
      </c>
      <c r="Q45" s="71">
        <f>SQRT(AE24^2 + AG24^2)</f>
        <v>0.30716933889678572</v>
      </c>
    </row>
    <row r="46" spans="1:41" x14ac:dyDescent="0.15">
      <c r="A46" s="67" t="s">
        <v>50</v>
      </c>
      <c r="B46" s="71">
        <f t="shared" ref="B46:B62" si="63">B25-D25</f>
        <v>6.937760678220398</v>
      </c>
      <c r="C46" s="71">
        <f>SQRT(C25^2 + E25^2)</f>
        <v>0.84650405107887539</v>
      </c>
      <c r="D46" s="71">
        <f t="shared" ref="D46:D62" si="64">F25-H25</f>
        <v>6.1954340273747555</v>
      </c>
      <c r="E46" s="71">
        <f t="shared" ref="E46:E62" si="65">SQRT(G25^2 + I25^2)</f>
        <v>0.2246595305450613</v>
      </c>
      <c r="F46" s="71">
        <f t="shared" ref="F46:F62" si="66">J25-L25</f>
        <v>7.027902951975519</v>
      </c>
      <c r="G46" s="71">
        <f t="shared" ref="G46:G62" si="67">SQRT(K25^2 + M25^2)</f>
        <v>0.2786990427937644</v>
      </c>
      <c r="H46" s="71">
        <f t="shared" ref="H46:H62" si="68">N25-P25</f>
        <v>6.7912196471191901</v>
      </c>
      <c r="I46" s="71">
        <f t="shared" ref="I46:I62" si="69">SQRT(O25^2 + Q25^2)</f>
        <v>1.0857894060419764</v>
      </c>
      <c r="J46" s="71">
        <f t="shared" ref="J46:J62" si="70">R25-T25</f>
        <v>5.1793051841790128</v>
      </c>
      <c r="K46" s="71">
        <f t="shared" ref="K46:K63" si="71">SQRT(S25^2 + U25^2)</f>
        <v>1.889834501765421</v>
      </c>
      <c r="L46" s="71">
        <f t="shared" ref="L46:L63" si="72">V25-X25</f>
        <v>3.4289191610191603</v>
      </c>
      <c r="M46" s="71">
        <f t="shared" ref="M46:M62" si="73">SQRT(W25^2 + Y25^2)</f>
        <v>0.54419768475434538</v>
      </c>
      <c r="N46" s="71">
        <f t="shared" ref="N46:N63" si="74">Z25-AB25</f>
        <v>1.5445334308519514</v>
      </c>
      <c r="O46" s="71">
        <f t="shared" ref="O46:O62" si="75">SQRT(AA25^2 + AC25^2)</f>
        <v>1.1687141939850623</v>
      </c>
      <c r="P46" s="71">
        <f t="shared" ref="P46:P63" si="76">AD25-AF25</f>
        <v>-0.26070737327608851</v>
      </c>
      <c r="Q46" s="71">
        <f t="shared" ref="Q46:Q63" si="77">SQRT(AE25^2 + AG25^2)</f>
        <v>0.40463729691189332</v>
      </c>
    </row>
    <row r="47" spans="1:41" x14ac:dyDescent="0.15">
      <c r="A47" s="67" t="s">
        <v>51</v>
      </c>
      <c r="B47" s="71">
        <f t="shared" si="63"/>
        <v>0.87436231375167384</v>
      </c>
      <c r="C47" s="71">
        <f t="shared" ref="C47:C62" si="78">SQRT(C26^2 + E26^2)</f>
        <v>0.42200008330318739</v>
      </c>
      <c r="D47" s="71">
        <f t="shared" si="64"/>
        <v>2.8223343706426096E-3</v>
      </c>
      <c r="E47" s="71">
        <f t="shared" si="65"/>
        <v>9.3460938647144165E-2</v>
      </c>
      <c r="F47" s="71">
        <f t="shared" si="66"/>
        <v>0.68872497368098529</v>
      </c>
      <c r="G47" s="71">
        <f t="shared" si="67"/>
        <v>0.7487853737732959</v>
      </c>
      <c r="H47" s="71">
        <f t="shared" si="68"/>
        <v>1.7558240145831454</v>
      </c>
      <c r="I47" s="71">
        <f t="shared" si="69"/>
        <v>2.1419913018609655</v>
      </c>
      <c r="J47" s="71">
        <f t="shared" si="70"/>
        <v>0.40850664227497369</v>
      </c>
      <c r="K47" s="71">
        <f t="shared" si="71"/>
        <v>0.28222300021514557</v>
      </c>
      <c r="L47" s="71">
        <f t="shared" si="72"/>
        <v>0.32559093788894256</v>
      </c>
      <c r="M47" s="71">
        <f t="shared" si="73"/>
        <v>1.2040447976735955</v>
      </c>
      <c r="N47" s="71">
        <f t="shared" si="74"/>
        <v>-0.58450340899034225</v>
      </c>
      <c r="O47" s="71">
        <f t="shared" si="75"/>
        <v>1.8252800348527887</v>
      </c>
      <c r="P47" s="71">
        <f t="shared" si="76"/>
        <v>-0.8720971529735686</v>
      </c>
      <c r="Q47" s="71">
        <f t="shared" si="77"/>
        <v>9.4856263480583555E-2</v>
      </c>
    </row>
    <row r="48" spans="1:41" x14ac:dyDescent="0.15">
      <c r="A48" s="67" t="s">
        <v>52</v>
      </c>
      <c r="B48" s="71">
        <f t="shared" si="63"/>
        <v>1.0639787330984303</v>
      </c>
      <c r="C48" s="71">
        <f t="shared" si="78"/>
        <v>0.5393017374672292</v>
      </c>
      <c r="D48" s="71">
        <f t="shared" si="64"/>
        <v>-0.15528235878664165</v>
      </c>
      <c r="E48" s="71">
        <f t="shared" si="65"/>
        <v>0.11854661270294732</v>
      </c>
      <c r="F48" s="71">
        <f t="shared" si="66"/>
        <v>0.15297903726107076</v>
      </c>
      <c r="G48" s="71">
        <f t="shared" si="67"/>
        <v>0.19816696655467148</v>
      </c>
      <c r="H48" s="71">
        <f t="shared" si="68"/>
        <v>0.53627710069569612</v>
      </c>
      <c r="I48" s="71">
        <f t="shared" si="69"/>
        <v>0.42413655326248828</v>
      </c>
      <c r="J48" s="71">
        <f t="shared" si="70"/>
        <v>0.25754246844531814</v>
      </c>
      <c r="K48" s="71">
        <f t="shared" si="71"/>
        <v>9.0677358458100654E-2</v>
      </c>
      <c r="L48" s="71">
        <f t="shared" si="72"/>
        <v>0.47763069767570676</v>
      </c>
      <c r="M48" s="71">
        <f t="shared" si="73"/>
        <v>0.31395135662444751</v>
      </c>
      <c r="N48" s="71">
        <f t="shared" si="74"/>
        <v>-0.23792581838185445</v>
      </c>
      <c r="O48" s="71">
        <f t="shared" si="75"/>
        <v>0.75728652570863919</v>
      </c>
      <c r="P48" s="71">
        <f t="shared" si="76"/>
        <v>-0.42345665881089767</v>
      </c>
      <c r="Q48" s="71">
        <f t="shared" si="77"/>
        <v>9.0144155709275392E-2</v>
      </c>
    </row>
    <row r="49" spans="1:17" x14ac:dyDescent="0.15">
      <c r="A49" s="67" t="s">
        <v>53</v>
      </c>
      <c r="B49" s="71">
        <f t="shared" si="63"/>
        <v>0.42751337117390992</v>
      </c>
      <c r="C49" s="71">
        <f t="shared" si="78"/>
        <v>0.26975039940105949</v>
      </c>
      <c r="D49" s="71">
        <f t="shared" si="64"/>
        <v>-0.13586322293922284</v>
      </c>
      <c r="E49" s="71">
        <f t="shared" si="65"/>
        <v>5.8851054118360953E-2</v>
      </c>
      <c r="F49" s="71">
        <f t="shared" si="66"/>
        <v>7.9555303510154329E-2</v>
      </c>
      <c r="G49" s="71">
        <f t="shared" si="67"/>
        <v>0.14626959846550308</v>
      </c>
      <c r="H49" s="71">
        <f t="shared" si="68"/>
        <v>0.31155053992142401</v>
      </c>
      <c r="I49" s="71">
        <f t="shared" si="69"/>
        <v>0.28232735840698914</v>
      </c>
      <c r="J49" s="71">
        <f t="shared" si="70"/>
        <v>9.3775578237750595E-2</v>
      </c>
      <c r="K49" s="71">
        <f t="shared" si="71"/>
        <v>4.1728910473520661E-2</v>
      </c>
      <c r="L49" s="71">
        <f t="shared" si="72"/>
        <v>0.27132941086097445</v>
      </c>
      <c r="M49" s="71">
        <f t="shared" si="73"/>
        <v>3.622447035236509E-2</v>
      </c>
      <c r="N49" s="71">
        <f t="shared" si="74"/>
        <v>3.8445586694276307E-2</v>
      </c>
      <c r="O49" s="71">
        <f t="shared" si="75"/>
        <v>9.9192246576991133E-2</v>
      </c>
      <c r="P49" s="71">
        <f t="shared" si="76"/>
        <v>1.7020477144822244E-2</v>
      </c>
      <c r="Q49" s="71">
        <f t="shared" si="77"/>
        <v>7.5645039538686523E-2</v>
      </c>
    </row>
    <row r="50" spans="1:17" x14ac:dyDescent="0.15">
      <c r="A50" s="67" t="s">
        <v>54</v>
      </c>
      <c r="B50" s="71">
        <f t="shared" si="63"/>
        <v>0.28320550241202425</v>
      </c>
      <c r="C50" s="71">
        <f t="shared" si="78"/>
        <v>0.11232531421756309</v>
      </c>
      <c r="D50" s="71">
        <f t="shared" si="64"/>
        <v>0.41150672525145882</v>
      </c>
      <c r="E50" s="71">
        <f t="shared" si="65"/>
        <v>1.6069820923102811E-2</v>
      </c>
      <c r="F50" s="71">
        <f t="shared" si="66"/>
        <v>0.48757225847547275</v>
      </c>
      <c r="G50" s="71">
        <f t="shared" si="67"/>
        <v>1.3104236530995805E-2</v>
      </c>
      <c r="H50" s="71">
        <f t="shared" si="68"/>
        <v>0.39441704667246191</v>
      </c>
      <c r="I50" s="71">
        <f t="shared" si="69"/>
        <v>6.7251944213079298E-2</v>
      </c>
      <c r="J50" s="71">
        <f t="shared" si="70"/>
        <v>0.45661920222229679</v>
      </c>
      <c r="K50" s="71">
        <f t="shared" si="71"/>
        <v>6.0972075492568188E-2</v>
      </c>
      <c r="L50" s="71">
        <f t="shared" si="72"/>
        <v>0.50577570638775016</v>
      </c>
      <c r="M50" s="71">
        <f t="shared" si="73"/>
        <v>4.1388581645154895E-2</v>
      </c>
      <c r="N50" s="71">
        <f t="shared" si="74"/>
        <v>0.28334673961763446</v>
      </c>
      <c r="O50" s="71">
        <f t="shared" si="75"/>
        <v>9.3582675211038649E-2</v>
      </c>
      <c r="P50" s="71">
        <f t="shared" si="76"/>
        <v>0.20070418678559884</v>
      </c>
      <c r="Q50" s="71">
        <f t="shared" si="77"/>
        <v>2.5452015201140123E-2</v>
      </c>
    </row>
    <row r="51" spans="1:17" x14ac:dyDescent="0.15">
      <c r="A51" s="67" t="s">
        <v>55</v>
      </c>
      <c r="B51" s="71">
        <f t="shared" si="63"/>
        <v>0.34987340410929524</v>
      </c>
      <c r="C51" s="71">
        <f t="shared" si="78"/>
        <v>0.1509016612117271</v>
      </c>
      <c r="D51" s="71">
        <f t="shared" si="64"/>
        <v>9.8919964264407745E-2</v>
      </c>
      <c r="E51" s="71">
        <f t="shared" si="65"/>
        <v>3.7447132459090898E-2</v>
      </c>
      <c r="F51" s="71">
        <f t="shared" si="66"/>
        <v>0.31827668312832702</v>
      </c>
      <c r="G51" s="71">
        <f t="shared" si="67"/>
        <v>3.183779536403171E-2</v>
      </c>
      <c r="H51" s="71">
        <f t="shared" si="68"/>
        <v>0.28358702298955352</v>
      </c>
      <c r="I51" s="71">
        <f t="shared" si="69"/>
        <v>0.10170915023037905</v>
      </c>
      <c r="J51" s="71">
        <f t="shared" si="70"/>
        <v>0.32159687175504964</v>
      </c>
      <c r="K51" s="71">
        <f t="shared" si="71"/>
        <v>0.18613379504726307</v>
      </c>
      <c r="L51" s="71">
        <f t="shared" si="72"/>
        <v>0.5331437955170486</v>
      </c>
      <c r="M51" s="71">
        <f t="shared" si="73"/>
        <v>5.5526645617583491E-2</v>
      </c>
      <c r="N51" s="71">
        <f t="shared" si="74"/>
        <v>6.438221691808127E-2</v>
      </c>
      <c r="O51" s="71">
        <f t="shared" si="75"/>
        <v>0.12421196574239125</v>
      </c>
      <c r="P51" s="71">
        <f t="shared" si="76"/>
        <v>-6.5896912494937621E-2</v>
      </c>
      <c r="Q51" s="71">
        <f t="shared" si="77"/>
        <v>2.9744952395930637E-2</v>
      </c>
    </row>
    <row r="52" spans="1:17" x14ac:dyDescent="0.15">
      <c r="A52" s="67" t="s">
        <v>56</v>
      </c>
      <c r="B52" s="71">
        <f t="shared" si="63"/>
        <v>0.29300902017560937</v>
      </c>
      <c r="C52" s="71">
        <f t="shared" si="78"/>
        <v>0.10986398593094532</v>
      </c>
      <c r="D52" s="71">
        <f t="shared" si="64"/>
        <v>0.329336867048872</v>
      </c>
      <c r="E52" s="71">
        <f t="shared" si="65"/>
        <v>2.5406399567337909E-2</v>
      </c>
      <c r="F52" s="71">
        <f t="shared" si="66"/>
        <v>0.66846734253224294</v>
      </c>
      <c r="G52" s="71">
        <f t="shared" si="67"/>
        <v>3.9416249098736499E-2</v>
      </c>
      <c r="H52" s="71">
        <f t="shared" si="68"/>
        <v>0.79892850080380606</v>
      </c>
      <c r="I52" s="71">
        <f t="shared" si="69"/>
        <v>7.6625905136331898E-2</v>
      </c>
      <c r="J52" s="71">
        <f t="shared" si="70"/>
        <v>0.78199569900309651</v>
      </c>
      <c r="K52" s="71">
        <f t="shared" si="71"/>
        <v>6.6041212192062257E-2</v>
      </c>
      <c r="L52" s="71">
        <f t="shared" si="72"/>
        <v>0.78667176902255986</v>
      </c>
      <c r="M52" s="71">
        <f t="shared" si="73"/>
        <v>0.12627009690375099</v>
      </c>
      <c r="N52" s="71">
        <f t="shared" si="74"/>
        <v>0.65388705005690062</v>
      </c>
      <c r="O52" s="71">
        <f t="shared" si="75"/>
        <v>0.22212469776682628</v>
      </c>
      <c r="P52" s="71">
        <f t="shared" si="76"/>
        <v>0.34568458858819945</v>
      </c>
      <c r="Q52" s="71">
        <f t="shared" si="77"/>
        <v>5.8003229787743769E-2</v>
      </c>
    </row>
    <row r="53" spans="1:17" x14ac:dyDescent="0.15">
      <c r="A53" s="67" t="s">
        <v>57</v>
      </c>
      <c r="B53" s="71">
        <f t="shared" si="63"/>
        <v>6.9244793875563065E-2</v>
      </c>
      <c r="C53" s="71">
        <f t="shared" si="78"/>
        <v>2.7706151948980358E-2</v>
      </c>
      <c r="D53" s="71">
        <f t="shared" si="64"/>
        <v>3.4858945826562016E-2</v>
      </c>
      <c r="E53" s="71">
        <f t="shared" si="65"/>
        <v>1.8009087118257912E-3</v>
      </c>
      <c r="F53" s="71">
        <f t="shared" si="66"/>
        <v>6.0006238869474718E-2</v>
      </c>
      <c r="G53" s="71">
        <f t="shared" si="67"/>
        <v>9.1147632947924072E-3</v>
      </c>
      <c r="H53" s="71">
        <f t="shared" si="68"/>
        <v>9.0500521174381163E-2</v>
      </c>
      <c r="I53" s="71">
        <f t="shared" si="69"/>
        <v>9.1498955364885337E-2</v>
      </c>
      <c r="J53" s="71">
        <f t="shared" si="70"/>
        <v>4.6856550203399433E-2</v>
      </c>
      <c r="K53" s="71">
        <f t="shared" si="71"/>
        <v>1.248828693499668E-2</v>
      </c>
      <c r="L53" s="71">
        <f t="shared" si="72"/>
        <v>8.6165158767657457E-2</v>
      </c>
      <c r="M53" s="71">
        <f t="shared" si="73"/>
        <v>2.3521295531151586E-2</v>
      </c>
      <c r="N53" s="71">
        <f t="shared" si="74"/>
        <v>2.5817375537903045E-2</v>
      </c>
      <c r="O53" s="71">
        <f t="shared" si="75"/>
        <v>3.6749104165623186E-2</v>
      </c>
      <c r="P53" s="71">
        <f t="shared" si="76"/>
        <v>5.1049313073140007E-2</v>
      </c>
      <c r="Q53" s="71">
        <f t="shared" si="77"/>
        <v>1.7462388674896214E-2</v>
      </c>
    </row>
    <row r="54" spans="1:17" x14ac:dyDescent="0.15">
      <c r="A54" s="67" t="s">
        <v>58</v>
      </c>
      <c r="B54" s="71">
        <f t="shared" si="63"/>
        <v>0.43994225807872561</v>
      </c>
      <c r="C54" s="71">
        <f t="shared" si="78"/>
        <v>0.21751414551627599</v>
      </c>
      <c r="D54" s="71">
        <f t="shared" si="64"/>
        <v>-4.6409445906627822E-2</v>
      </c>
      <c r="E54" s="71">
        <f t="shared" si="65"/>
        <v>5.5655413816789442E-2</v>
      </c>
      <c r="F54" s="71">
        <f t="shared" si="66"/>
        <v>0.12140064834494063</v>
      </c>
      <c r="G54" s="71">
        <f t="shared" si="67"/>
        <v>7.116670310237061E-2</v>
      </c>
      <c r="H54" s="71">
        <f t="shared" si="68"/>
        <v>0.50196471433559253</v>
      </c>
      <c r="I54" s="71">
        <f t="shared" si="69"/>
        <v>0.27401994945991692</v>
      </c>
      <c r="J54" s="71">
        <f t="shared" si="70"/>
        <v>0.9447543641991889</v>
      </c>
      <c r="K54" s="71">
        <f t="shared" si="71"/>
        <v>0.26854894466219614</v>
      </c>
      <c r="L54" s="71">
        <f t="shared" si="72"/>
        <v>0.70712354638990327</v>
      </c>
      <c r="M54" s="71">
        <f t="shared" si="73"/>
        <v>0.70117943550159978</v>
      </c>
      <c r="N54" s="71">
        <f t="shared" si="74"/>
        <v>4.471103771008389E-2</v>
      </c>
      <c r="O54" s="71">
        <f t="shared" si="75"/>
        <v>0.49425593197385537</v>
      </c>
      <c r="P54" s="71">
        <f t="shared" si="76"/>
        <v>7.6122137455920447E-2</v>
      </c>
      <c r="Q54" s="71">
        <f t="shared" si="77"/>
        <v>0.14097981292231865</v>
      </c>
    </row>
    <row r="55" spans="1:17" x14ac:dyDescent="0.15">
      <c r="A55" s="67" t="s">
        <v>59</v>
      </c>
      <c r="B55" s="71">
        <f t="shared" si="63"/>
        <v>2.8445454643007366</v>
      </c>
      <c r="C55" s="71">
        <f t="shared" si="78"/>
        <v>0.23876673268785115</v>
      </c>
      <c r="D55" s="71">
        <f t="shared" si="64"/>
        <v>2.9883451720575751</v>
      </c>
      <c r="E55" s="71">
        <f t="shared" si="65"/>
        <v>0.16082998606348747</v>
      </c>
      <c r="F55" s="71">
        <f t="shared" si="66"/>
        <v>3.6431782656877889</v>
      </c>
      <c r="G55" s="71">
        <f>SQRT(K34^2 + M34^2)</f>
        <v>8.6772527592043652E-2</v>
      </c>
      <c r="H55" s="71">
        <f t="shared" si="68"/>
        <v>2.2912196460316414</v>
      </c>
      <c r="I55" s="71">
        <f t="shared" si="69"/>
        <v>0.39845618528680171</v>
      </c>
      <c r="J55" s="71">
        <f t="shared" si="70"/>
        <v>2.1408569270481257</v>
      </c>
      <c r="K55" s="71">
        <f t="shared" si="71"/>
        <v>0.27386257048513246</v>
      </c>
      <c r="L55" s="71">
        <f t="shared" si="72"/>
        <v>1.447814038107726</v>
      </c>
      <c r="M55" s="71">
        <f t="shared" si="73"/>
        <v>0.90240185551334229</v>
      </c>
      <c r="N55" s="71">
        <f t="shared" si="74"/>
        <v>1.0236621876076071</v>
      </c>
      <c r="O55" s="71">
        <f t="shared" si="75"/>
        <v>1.1737541806884639</v>
      </c>
      <c r="P55" s="71">
        <f t="shared" si="76"/>
        <v>-1.0514398727808403</v>
      </c>
      <c r="Q55" s="71">
        <f t="shared" si="77"/>
        <v>0.77255207829933603</v>
      </c>
    </row>
    <row r="56" spans="1:17" x14ac:dyDescent="0.15">
      <c r="A56" s="67" t="s">
        <v>60</v>
      </c>
      <c r="B56" s="71">
        <f t="shared" si="63"/>
        <v>2.612974884075539E-3</v>
      </c>
      <c r="C56" s="71">
        <f t="shared" si="78"/>
        <v>2.8847377536667895E-2</v>
      </c>
      <c r="D56" s="71">
        <f t="shared" si="64"/>
        <v>9.7748280309551683E-3</v>
      </c>
      <c r="E56" s="71">
        <f t="shared" si="65"/>
        <v>8.7890800002048096E-3</v>
      </c>
      <c r="F56" s="71">
        <f t="shared" si="66"/>
        <v>-1.4929562969769467E-2</v>
      </c>
      <c r="G56" s="71">
        <f t="shared" si="67"/>
        <v>1.3757145880928207E-2</v>
      </c>
      <c r="H56" s="71">
        <f t="shared" si="68"/>
        <v>-9.6769975275274034E-3</v>
      </c>
      <c r="I56" s="71">
        <f t="shared" si="69"/>
        <v>1.1407165201233698E-2</v>
      </c>
      <c r="J56" s="71">
        <f t="shared" si="70"/>
        <v>3.3092330976012385E-2</v>
      </c>
      <c r="K56" s="71">
        <f t="shared" si="71"/>
        <v>3.0291159062956988E-2</v>
      </c>
      <c r="L56" s="71">
        <f t="shared" si="72"/>
        <v>5.2596467646110479E-2</v>
      </c>
      <c r="M56" s="71">
        <f t="shared" si="73"/>
        <v>6.112822531742533E-2</v>
      </c>
      <c r="N56" s="71">
        <f t="shared" si="74"/>
        <v>-1.5634222845222673E-2</v>
      </c>
      <c r="O56" s="71">
        <f t="shared" si="75"/>
        <v>3.0229632052839316E-2</v>
      </c>
      <c r="P56" s="71">
        <f t="shared" si="76"/>
        <v>-3.53995274891033E-2</v>
      </c>
      <c r="Q56" s="71">
        <f t="shared" si="77"/>
        <v>1.3448833434490822E-2</v>
      </c>
    </row>
    <row r="57" spans="1:17" x14ac:dyDescent="0.15">
      <c r="A57" s="67" t="s">
        <v>62</v>
      </c>
      <c r="B57" s="71">
        <f t="shared" si="63"/>
        <v>1.8843376282577866</v>
      </c>
      <c r="C57" s="71">
        <f t="shared" si="78"/>
        <v>0.33332439733614616</v>
      </c>
      <c r="D57" s="71">
        <f t="shared" si="64"/>
        <v>1.9750948839299982</v>
      </c>
      <c r="E57" s="71">
        <f t="shared" si="65"/>
        <v>6.250007404370167E-2</v>
      </c>
      <c r="F57" s="71">
        <f t="shared" si="66"/>
        <v>1.818681840302081</v>
      </c>
      <c r="G57" s="71">
        <f t="shared" si="67"/>
        <v>6.2000627970028768E-2</v>
      </c>
      <c r="H57" s="71">
        <f t="shared" si="68"/>
        <v>2.6125665902245681</v>
      </c>
      <c r="I57" s="71">
        <f t="shared" si="69"/>
        <v>0.29312660796172058</v>
      </c>
      <c r="J57" s="71">
        <f t="shared" si="70"/>
        <v>1.9497833980387533</v>
      </c>
      <c r="K57" s="71">
        <f t="shared" si="71"/>
        <v>0.5549557806399622</v>
      </c>
      <c r="L57" s="71">
        <f t="shared" si="72"/>
        <v>1.065232522832525</v>
      </c>
      <c r="M57" s="71">
        <f t="shared" si="73"/>
        <v>0.35325801630092368</v>
      </c>
      <c r="N57" s="71">
        <f t="shared" si="74"/>
        <v>0.78212958518131481</v>
      </c>
      <c r="O57" s="71">
        <f t="shared" si="75"/>
        <v>0.89344557114426904</v>
      </c>
      <c r="P57" s="71">
        <f t="shared" si="76"/>
        <v>-0.16720943317421977</v>
      </c>
      <c r="Q57" s="71">
        <f t="shared" si="77"/>
        <v>0.4756194272239006</v>
      </c>
    </row>
    <row r="58" spans="1:17" x14ac:dyDescent="0.15">
      <c r="A58" s="67" t="s">
        <v>63</v>
      </c>
      <c r="B58" s="71">
        <f t="shared" si="63"/>
        <v>0.65031822646332904</v>
      </c>
      <c r="C58" s="71">
        <f t="shared" si="78"/>
        <v>5.8849217840416863E-2</v>
      </c>
      <c r="D58" s="71">
        <f t="shared" si="64"/>
        <v>0.5604803885434988</v>
      </c>
      <c r="E58" s="71">
        <f t="shared" si="65"/>
        <v>2.754078599589059E-2</v>
      </c>
      <c r="F58" s="71">
        <f t="shared" si="66"/>
        <v>0.57546859385357596</v>
      </c>
      <c r="G58" s="71">
        <f t="shared" si="67"/>
        <v>4.6974569441813788E-2</v>
      </c>
      <c r="H58" s="71">
        <f t="shared" si="68"/>
        <v>0.76832174922362162</v>
      </c>
      <c r="I58" s="71">
        <f t="shared" si="69"/>
        <v>2.2447918253952998E-2</v>
      </c>
      <c r="J58" s="71">
        <f t="shared" si="70"/>
        <v>0.70875577815281698</v>
      </c>
      <c r="K58" s="71">
        <f t="shared" si="71"/>
        <v>7.9637781020306067E-2</v>
      </c>
      <c r="L58" s="71">
        <f t="shared" si="72"/>
        <v>0.46968486997605102</v>
      </c>
      <c r="M58" s="71">
        <f t="shared" si="73"/>
        <v>0.18318640539745193</v>
      </c>
      <c r="N58" s="71">
        <f t="shared" si="74"/>
        <v>0.52022574613543704</v>
      </c>
      <c r="O58" s="71">
        <f t="shared" si="75"/>
        <v>0.30435380000535039</v>
      </c>
      <c r="P58" s="71">
        <f t="shared" si="76"/>
        <v>5.7130029866219734E-2</v>
      </c>
      <c r="Q58" s="71">
        <f t="shared" si="77"/>
        <v>0.13422067211700922</v>
      </c>
    </row>
    <row r="59" spans="1:17" x14ac:dyDescent="0.15">
      <c r="A59" s="67" t="s">
        <v>64</v>
      </c>
      <c r="B59" s="71">
        <f t="shared" si="63"/>
        <v>3.47533693514238</v>
      </c>
      <c r="C59" s="71">
        <f t="shared" si="78"/>
        <v>0.59464439017076576</v>
      </c>
      <c r="D59" s="71">
        <f t="shared" si="64"/>
        <v>4.7705936705186494</v>
      </c>
      <c r="E59" s="71">
        <f t="shared" si="65"/>
        <v>0.34587829469935916</v>
      </c>
      <c r="F59" s="71">
        <f t="shared" si="66"/>
        <v>6.2104504282812982</v>
      </c>
      <c r="G59" s="71">
        <f t="shared" si="67"/>
        <v>0.14462520069665774</v>
      </c>
      <c r="H59" s="71">
        <f t="shared" si="68"/>
        <v>4.4675971764915978</v>
      </c>
      <c r="I59" s="71">
        <f t="shared" si="69"/>
        <v>0.22478457388207349</v>
      </c>
      <c r="J59" s="71">
        <f t="shared" si="70"/>
        <v>3.6987147274990804</v>
      </c>
      <c r="K59" s="71">
        <f t="shared" si="71"/>
        <v>0.28162357713561809</v>
      </c>
      <c r="L59" s="71">
        <f t="shared" si="72"/>
        <v>2.2798149941486718</v>
      </c>
      <c r="M59" s="71">
        <f t="shared" si="73"/>
        <v>1.0981128108374087</v>
      </c>
      <c r="N59" s="71">
        <f t="shared" si="74"/>
        <v>0.67784438477191067</v>
      </c>
      <c r="O59" s="71">
        <f>SQRT(AA38^2 + AC38^2)</f>
        <v>2.8531221305885692</v>
      </c>
      <c r="P59" s="71">
        <f t="shared" si="76"/>
        <v>-8.5190740123287227</v>
      </c>
      <c r="Q59" s="71">
        <f t="shared" si="77"/>
        <v>1.8639189160025533</v>
      </c>
    </row>
    <row r="60" spans="1:17" x14ac:dyDescent="0.15">
      <c r="A60" s="67" t="s">
        <v>65</v>
      </c>
      <c r="B60" s="71">
        <f t="shared" si="63"/>
        <v>6.4912752564806026E-2</v>
      </c>
      <c r="C60" s="71">
        <f t="shared" si="78"/>
        <v>5.8485219079990332E-2</v>
      </c>
      <c r="D60" s="71">
        <f t="shared" si="64"/>
        <v>7.8968011915434233E-2</v>
      </c>
      <c r="E60" s="71">
        <f t="shared" si="65"/>
        <v>1.4721298479571539E-2</v>
      </c>
      <c r="F60" s="71">
        <f t="shared" si="66"/>
        <v>0.11690067693765448</v>
      </c>
      <c r="G60" s="71">
        <f t="shared" si="67"/>
        <v>3.3060089014068476E-2</v>
      </c>
      <c r="H60" s="71">
        <f t="shared" si="68"/>
        <v>0.19244510164093093</v>
      </c>
      <c r="I60" s="71">
        <f t="shared" si="69"/>
        <v>0.14537076211945332</v>
      </c>
      <c r="J60" s="71">
        <f t="shared" si="70"/>
        <v>0.11356806726039817</v>
      </c>
      <c r="K60" s="71">
        <f t="shared" si="71"/>
        <v>6.5613163414256284E-2</v>
      </c>
      <c r="L60" s="71">
        <f t="shared" si="72"/>
        <v>0.19817377183047036</v>
      </c>
      <c r="M60" s="71">
        <f t="shared" si="73"/>
        <v>8.891888745322335E-2</v>
      </c>
      <c r="N60" s="71">
        <f t="shared" si="74"/>
        <v>5.8043367801648121E-2</v>
      </c>
      <c r="O60" s="71">
        <f t="shared" si="75"/>
        <v>7.0107295265022809E-2</v>
      </c>
      <c r="P60" s="71">
        <f t="shared" si="76"/>
        <v>6.8533241624832875E-2</v>
      </c>
      <c r="Q60" s="71">
        <f t="shared" si="77"/>
        <v>1.2568473104494863E-2</v>
      </c>
    </row>
    <row r="61" spans="1:17" x14ac:dyDescent="0.15">
      <c r="A61" s="67" t="s">
        <v>66</v>
      </c>
      <c r="B61" s="71">
        <f t="shared" si="63"/>
        <v>0.15271194812547143</v>
      </c>
      <c r="C61" s="71">
        <f t="shared" si="78"/>
        <v>3.3267594607260517E-2</v>
      </c>
      <c r="D61" s="71">
        <f t="shared" si="64"/>
        <v>0.12334675300104467</v>
      </c>
      <c r="E61" s="71">
        <f t="shared" si="65"/>
        <v>1.0692646978625903E-2</v>
      </c>
      <c r="F61" s="71">
        <f t="shared" si="66"/>
        <v>0.14644379144728192</v>
      </c>
      <c r="G61" s="71">
        <f t="shared" si="67"/>
        <v>1.5768415256052243E-2</v>
      </c>
      <c r="H61" s="71">
        <f t="shared" si="68"/>
        <v>0.13931109954307433</v>
      </c>
      <c r="I61" s="71">
        <f t="shared" si="69"/>
        <v>6.2235724376966985E-2</v>
      </c>
      <c r="J61" s="71">
        <f t="shared" si="70"/>
        <v>4.7515877066166542E-2</v>
      </c>
      <c r="K61" s="71">
        <f t="shared" si="71"/>
        <v>2.5223168945983622E-2</v>
      </c>
      <c r="L61" s="71">
        <f t="shared" si="72"/>
        <v>7.5302189402465941E-2</v>
      </c>
      <c r="M61" s="71">
        <f t="shared" si="73"/>
        <v>3.8583774094160675E-3</v>
      </c>
      <c r="N61" s="71">
        <f t="shared" si="74"/>
        <v>3.108981613996149E-2</v>
      </c>
      <c r="O61" s="71">
        <f t="shared" si="75"/>
        <v>3.108981613996149E-2</v>
      </c>
      <c r="P61" s="71">
        <f t="shared" si="76"/>
        <v>-3.1996250448531908E-3</v>
      </c>
      <c r="Q61" s="71">
        <f t="shared" si="77"/>
        <v>3.1996250448531908E-3</v>
      </c>
    </row>
    <row r="62" spans="1:17" x14ac:dyDescent="0.15">
      <c r="A62" s="67" t="s">
        <v>67</v>
      </c>
      <c r="B62" s="71">
        <f t="shared" si="63"/>
        <v>1.7023102530733889E-2</v>
      </c>
      <c r="C62" s="71">
        <f t="shared" si="78"/>
        <v>3.285178731931771E-3</v>
      </c>
      <c r="D62" s="71">
        <f t="shared" si="64"/>
        <v>2.0233733752141533E-2</v>
      </c>
      <c r="E62" s="71">
        <f t="shared" si="65"/>
        <v>9.0762555900144877E-4</v>
      </c>
      <c r="F62" s="71">
        <f t="shared" si="66"/>
        <v>2.0644195266104299E-2</v>
      </c>
      <c r="G62" s="71">
        <f t="shared" si="67"/>
        <v>1.6066461207616203E-3</v>
      </c>
      <c r="H62" s="71">
        <f t="shared" si="68"/>
        <v>4.7972058356715551E-3</v>
      </c>
      <c r="I62" s="71">
        <f t="shared" si="69"/>
        <v>1.2827240824662725E-2</v>
      </c>
      <c r="J62" s="71">
        <f t="shared" si="70"/>
        <v>-6.6868456529855479E-3</v>
      </c>
      <c r="K62" s="71">
        <f t="shared" si="71"/>
        <v>1.5600814145199276E-2</v>
      </c>
      <c r="L62" s="71">
        <f t="shared" si="72"/>
        <v>1.6426074681430008E-3</v>
      </c>
      <c r="M62" s="71">
        <f t="shared" si="73"/>
        <v>5.0849357642568293E-3</v>
      </c>
      <c r="N62" s="71">
        <f t="shared" si="74"/>
        <v>1.4154317288210724E-2</v>
      </c>
      <c r="O62" s="71">
        <f t="shared" si="75"/>
        <v>5.4238116990240563E-3</v>
      </c>
      <c r="P62" s="71">
        <f t="shared" si="76"/>
        <v>1.0181600974330735E-2</v>
      </c>
      <c r="Q62" s="71">
        <f t="shared" si="77"/>
        <v>1.0181600974330735E-2</v>
      </c>
    </row>
    <row r="63" spans="1:17" x14ac:dyDescent="0.15">
      <c r="A63" s="67" t="s">
        <v>61</v>
      </c>
      <c r="B63" s="71">
        <f>B42-D42</f>
        <v>56.224962861468306</v>
      </c>
      <c r="C63" s="71">
        <f>SQRT(C42^2 + E42^2)</f>
        <v>3.6806586427449912</v>
      </c>
      <c r="D63" s="71">
        <f t="shared" ref="D63" si="79">F42-H42</f>
        <v>55.571271487672561</v>
      </c>
      <c r="E63" s="71">
        <f t="shared" ref="E63" si="80">SQRT(G42^2 + I42^2)</f>
        <v>2.3860244645909345</v>
      </c>
      <c r="F63" s="71">
        <f t="shared" ref="F63" si="81">J42-L42</f>
        <v>66.641801401173922</v>
      </c>
      <c r="G63" s="71">
        <f t="shared" ref="G63" si="82">SQRT(K42^2 + M42^2)</f>
        <v>2.8201853368143239</v>
      </c>
      <c r="H63" s="71">
        <f t="shared" ref="H63" si="83">N42-P42</f>
        <v>26.753612947942383</v>
      </c>
      <c r="I63" s="71">
        <f t="shared" ref="I63" si="84">SQRT(O42^2 + Q42^2)</f>
        <v>2.4040850540403178</v>
      </c>
      <c r="J63" s="71">
        <f t="shared" ref="J63" si="85">R42-T42</f>
        <v>29.681079074121058</v>
      </c>
      <c r="K63" s="71">
        <f t="shared" si="71"/>
        <v>0.46835706108526692</v>
      </c>
      <c r="L63" s="71">
        <f t="shared" si="72"/>
        <v>29.501504014438865</v>
      </c>
      <c r="M63" s="71">
        <f>SQRT(W42^2 + Y42^2)</f>
        <v>9.7053674278867827</v>
      </c>
      <c r="N63" s="71">
        <f t="shared" si="74"/>
        <v>31.421541392549877</v>
      </c>
      <c r="O63" s="71">
        <f>SQRT(AA42^2 + AC42^2)</f>
        <v>20.338089080182861</v>
      </c>
      <c r="P63" s="71">
        <f t="shared" si="76"/>
        <v>11.546921372062329</v>
      </c>
      <c r="Q63" s="71">
        <f t="shared" si="77"/>
        <v>1.6891646171231347</v>
      </c>
    </row>
  </sheetData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7"/>
  <sheetViews>
    <sheetView topLeftCell="A54" zoomScale="98" zoomScaleNormal="98" zoomScalePageLayoutView="98" workbookViewId="0">
      <pane xSplit="1" topLeftCell="B1" activePane="topRight" state="frozen"/>
      <selection pane="topRight" activeCell="S39" sqref="S39"/>
    </sheetView>
  </sheetViews>
  <sheetFormatPr baseColWidth="10" defaultColWidth="8.83203125" defaultRowHeight="13" x14ac:dyDescent="0.15"/>
  <cols>
    <col min="1" max="1" width="11.6640625" style="1" bestFit="1" customWidth="1"/>
    <col min="2" max="2" width="9.1640625" style="1" bestFit="1" customWidth="1"/>
    <col min="3" max="3" width="9.33203125" style="1" bestFit="1" customWidth="1"/>
    <col min="4" max="5" width="9.1640625" style="1" bestFit="1" customWidth="1"/>
    <col min="6" max="6" width="9.33203125" style="1" bestFit="1" customWidth="1"/>
    <col min="7" max="7" width="10.33203125" style="1" bestFit="1" customWidth="1"/>
    <col min="8" max="8" width="9.1640625" style="1" bestFit="1" customWidth="1"/>
    <col min="9" max="10" width="9.33203125" style="1" bestFit="1" customWidth="1"/>
    <col min="11" max="13" width="9.1640625" style="1" bestFit="1" customWidth="1"/>
    <col min="14" max="34" width="9.33203125" style="1" bestFit="1" customWidth="1"/>
    <col min="35" max="35" width="9.1640625" style="1" bestFit="1" customWidth="1"/>
    <col min="36" max="36" width="10.33203125" style="1" bestFit="1" customWidth="1"/>
    <col min="37" max="41" width="9.33203125" style="1" bestFit="1" customWidth="1"/>
    <col min="42" max="16384" width="8.83203125" style="1"/>
  </cols>
  <sheetData>
    <row r="1" spans="1:41" x14ac:dyDescent="0.15">
      <c r="A1" s="27" t="s">
        <v>0</v>
      </c>
      <c r="B1" s="54"/>
      <c r="C1" s="54" t="s">
        <v>1</v>
      </c>
      <c r="D1" s="54"/>
      <c r="E1" s="54"/>
      <c r="F1" s="54"/>
      <c r="G1" s="56"/>
      <c r="H1" s="54" t="s">
        <v>2</v>
      </c>
      <c r="I1" s="54"/>
      <c r="J1" s="54"/>
      <c r="K1" s="56"/>
      <c r="L1" s="54"/>
      <c r="M1" s="54" t="s">
        <v>3</v>
      </c>
      <c r="N1" s="54"/>
      <c r="O1" s="54"/>
      <c r="P1" s="54"/>
      <c r="Q1" s="56"/>
      <c r="R1" s="54"/>
      <c r="S1" s="54" t="s">
        <v>4</v>
      </c>
      <c r="T1" s="54"/>
      <c r="U1" s="54"/>
      <c r="V1" s="54"/>
      <c r="W1" s="56"/>
      <c r="X1" s="54"/>
      <c r="Y1" s="54" t="s">
        <v>5</v>
      </c>
      <c r="Z1" s="54"/>
      <c r="AA1" s="54"/>
      <c r="AB1" s="54"/>
      <c r="AC1" s="56"/>
      <c r="AD1" s="54"/>
      <c r="AE1" s="54" t="s">
        <v>6</v>
      </c>
      <c r="AF1" s="54"/>
      <c r="AG1" s="56"/>
      <c r="AH1" s="54"/>
      <c r="AI1" s="54" t="s">
        <v>7</v>
      </c>
      <c r="AJ1" s="54"/>
      <c r="AK1" s="56"/>
      <c r="AL1" s="54"/>
      <c r="AM1" s="54" t="s">
        <v>8</v>
      </c>
      <c r="AN1" s="54"/>
      <c r="AO1" s="54"/>
    </row>
    <row r="2" spans="1:41" x14ac:dyDescent="0.15">
      <c r="A2" s="27"/>
      <c r="B2" s="8" t="s">
        <v>9</v>
      </c>
      <c r="C2" s="13" t="s">
        <v>10</v>
      </c>
      <c r="D2" s="21" t="s">
        <v>11</v>
      </c>
      <c r="E2" s="61" t="s">
        <v>12</v>
      </c>
      <c r="F2" s="61" t="s">
        <v>13</v>
      </c>
      <c r="G2" s="63" t="s">
        <v>14</v>
      </c>
      <c r="H2" s="13" t="s">
        <v>15</v>
      </c>
      <c r="I2" s="21" t="s">
        <v>16</v>
      </c>
      <c r="J2" s="61" t="s">
        <v>17</v>
      </c>
      <c r="K2" s="63" t="s">
        <v>18</v>
      </c>
      <c r="L2" s="8" t="s">
        <v>19</v>
      </c>
      <c r="M2" s="13" t="s">
        <v>20</v>
      </c>
      <c r="N2" s="21" t="s">
        <v>21</v>
      </c>
      <c r="O2" s="64" t="s">
        <v>22</v>
      </c>
      <c r="P2" s="61" t="s">
        <v>23</v>
      </c>
      <c r="Q2" s="63" t="s">
        <v>24</v>
      </c>
      <c r="R2" s="8" t="s">
        <v>25</v>
      </c>
      <c r="S2" s="13" t="s">
        <v>26</v>
      </c>
      <c r="T2" s="21" t="s">
        <v>27</v>
      </c>
      <c r="U2" s="64" t="s">
        <v>28</v>
      </c>
      <c r="V2" s="61" t="s">
        <v>29</v>
      </c>
      <c r="W2" s="63" t="s">
        <v>30</v>
      </c>
      <c r="X2" s="8" t="s">
        <v>31</v>
      </c>
      <c r="Y2" s="13" t="s">
        <v>32</v>
      </c>
      <c r="Z2" s="21" t="s">
        <v>33</v>
      </c>
      <c r="AA2" s="64" t="s">
        <v>34</v>
      </c>
      <c r="AB2" s="61" t="s">
        <v>35</v>
      </c>
      <c r="AC2" s="63" t="s">
        <v>36</v>
      </c>
      <c r="AD2" s="8" t="s">
        <v>37</v>
      </c>
      <c r="AE2" s="21" t="s">
        <v>38</v>
      </c>
      <c r="AF2" s="21" t="s">
        <v>41</v>
      </c>
      <c r="AG2" s="63" t="s">
        <v>40</v>
      </c>
      <c r="AH2" s="8" t="s">
        <v>42</v>
      </c>
      <c r="AI2" s="21" t="s">
        <v>272</v>
      </c>
      <c r="AJ2" s="64" t="s">
        <v>43</v>
      </c>
      <c r="AK2" s="8" t="s">
        <v>45</v>
      </c>
      <c r="AL2" s="8" t="s">
        <v>274</v>
      </c>
      <c r="AM2" s="21" t="s">
        <v>46</v>
      </c>
      <c r="AN2" s="61" t="s">
        <v>273</v>
      </c>
      <c r="AO2" s="61" t="s">
        <v>48</v>
      </c>
    </row>
    <row r="3" spans="1:41" x14ac:dyDescent="0.15">
      <c r="A3" s="27" t="s">
        <v>238</v>
      </c>
      <c r="B3" s="65">
        <v>0.69622764843123208</v>
      </c>
      <c r="C3" s="65">
        <v>0.72105971351484077</v>
      </c>
      <c r="D3" s="65">
        <v>0.68133855926807174</v>
      </c>
      <c r="E3" s="65">
        <v>7.3598766639615919E-3</v>
      </c>
      <c r="F3" s="65">
        <v>1.0701750891212137E-2</v>
      </c>
      <c r="G3" s="65">
        <v>3.3328808939128839E-2</v>
      </c>
      <c r="H3" s="65">
        <v>1.1951878211773077</v>
      </c>
      <c r="I3" s="65">
        <v>1.2494026107548726</v>
      </c>
      <c r="J3" s="65">
        <v>3.5365940555879241E-3</v>
      </c>
      <c r="K3" s="65">
        <v>1.2845746982440683E-2</v>
      </c>
      <c r="L3" s="65">
        <v>4.0323017698475141</v>
      </c>
      <c r="M3" s="65">
        <v>4.0046638185140049</v>
      </c>
      <c r="N3" s="65">
        <v>3.7345436810346562</v>
      </c>
      <c r="O3" s="65">
        <v>0.15531893402240685</v>
      </c>
      <c r="P3" s="65">
        <v>0.13318848131006525</v>
      </c>
      <c r="Q3" s="65">
        <v>0.12085114413378155</v>
      </c>
      <c r="R3" s="65">
        <v>2.3191809813030058</v>
      </c>
      <c r="S3" s="65">
        <v>2.0914786140052666</v>
      </c>
      <c r="T3" s="65">
        <v>2.1131496241997656</v>
      </c>
      <c r="U3" s="65">
        <v>8.7734557784956146E-2</v>
      </c>
      <c r="V3" s="65">
        <v>0.17675636524428631</v>
      </c>
      <c r="W3" s="65">
        <v>0.12088052704116514</v>
      </c>
      <c r="X3" s="65">
        <v>2.5662070682371616</v>
      </c>
      <c r="Y3" s="65">
        <v>2.7711631485216368</v>
      </c>
      <c r="Z3" s="65">
        <v>2.8952160582998792</v>
      </c>
      <c r="AA3" s="65">
        <v>0.10445915894544541</v>
      </c>
      <c r="AB3" s="65">
        <v>9.2798163605880293E-2</v>
      </c>
      <c r="AC3" s="65">
        <v>0.13350384884711974</v>
      </c>
      <c r="AD3" s="65">
        <v>3.7202085310846682</v>
      </c>
      <c r="AE3" s="65">
        <v>2.8206840238498265</v>
      </c>
      <c r="AF3" s="65">
        <v>0.1402648791507328</v>
      </c>
      <c r="AG3" s="65">
        <v>6.7591861827650229E-2</v>
      </c>
      <c r="AH3" s="65">
        <v>5.7380961942870572</v>
      </c>
      <c r="AI3" s="65">
        <v>2.709187218008219</v>
      </c>
      <c r="AJ3" s="65">
        <v>4.535331275644483E-2</v>
      </c>
      <c r="AK3" s="65">
        <v>0.10182124662165352</v>
      </c>
      <c r="AL3" s="65">
        <v>3.0080850116689373</v>
      </c>
      <c r="AM3" s="65">
        <v>3.5201245133971701</v>
      </c>
      <c r="AN3" s="65">
        <v>0.11921890578083122</v>
      </c>
      <c r="AO3" s="65">
        <v>0.24361031195673677</v>
      </c>
    </row>
    <row r="4" spans="1:41" x14ac:dyDescent="0.15">
      <c r="A4" s="27" t="s">
        <v>237</v>
      </c>
      <c r="B4" s="65">
        <v>3.647562843034359</v>
      </c>
      <c r="C4" s="65">
        <v>4.5477345761692209</v>
      </c>
      <c r="D4" s="65">
        <v>4.0799764173250956</v>
      </c>
      <c r="E4" s="65">
        <v>1.912115325393706</v>
      </c>
      <c r="F4" s="65">
        <v>2.1379131458612606</v>
      </c>
      <c r="G4" s="65">
        <v>1.9394480319623575</v>
      </c>
      <c r="H4" s="65">
        <v>2.113981669924677</v>
      </c>
      <c r="I4" s="65">
        <v>2.3526360408755251</v>
      </c>
      <c r="J4" s="65">
        <v>0.99912056694484408</v>
      </c>
      <c r="K4" s="65">
        <v>0.85918408451226669</v>
      </c>
      <c r="L4" s="65">
        <v>1.1419225209095925</v>
      </c>
      <c r="M4" s="65">
        <v>1.0474839609288293</v>
      </c>
      <c r="N4" s="65">
        <v>1.1581698422331204</v>
      </c>
      <c r="O4" s="65">
        <v>0.3677088315536397</v>
      </c>
      <c r="P4" s="65">
        <v>0.36248021909123163</v>
      </c>
      <c r="Q4" s="65">
        <v>0.3137318000054688</v>
      </c>
      <c r="R4" s="65">
        <v>1.0579196278006844</v>
      </c>
      <c r="S4" s="65">
        <v>0.77902108376952506</v>
      </c>
      <c r="T4" s="65">
        <v>0.84292574062408399</v>
      </c>
      <c r="U4" s="65">
        <v>0.32321855313586884</v>
      </c>
      <c r="V4" s="65">
        <v>0.33192196926166473</v>
      </c>
      <c r="W4" s="65">
        <v>0.33850682005969707</v>
      </c>
      <c r="X4" s="65">
        <v>0.96936473817295432</v>
      </c>
      <c r="Y4" s="65">
        <v>0.93948678854339152</v>
      </c>
      <c r="Z4" s="65">
        <v>0.92899290625860309</v>
      </c>
      <c r="AA4" s="65">
        <v>0.4563565034538743</v>
      </c>
      <c r="AB4" s="65">
        <v>0.4838414712275213</v>
      </c>
      <c r="AC4" s="65">
        <v>0.370651622107663</v>
      </c>
      <c r="AD4" s="65">
        <v>0.79615608191136267</v>
      </c>
      <c r="AE4" s="65">
        <v>0.52286080703435667</v>
      </c>
      <c r="AF4" s="65">
        <v>0.48890571598717192</v>
      </c>
      <c r="AG4" s="65">
        <v>0.31944867477881167</v>
      </c>
      <c r="AH4" s="65">
        <v>0.45286548084973871</v>
      </c>
      <c r="AI4" s="65">
        <v>0.27763358049178605</v>
      </c>
      <c r="AJ4" s="65">
        <v>0.10310737769514339</v>
      </c>
      <c r="AK4" s="65">
        <v>0.21223550018363158</v>
      </c>
      <c r="AL4" s="65">
        <v>0.19900740952025206</v>
      </c>
      <c r="AM4" s="65">
        <v>0.24302962569682013</v>
      </c>
      <c r="AN4" s="65">
        <v>0.15554950370260415</v>
      </c>
      <c r="AO4" s="65">
        <v>0.1333079854960913</v>
      </c>
    </row>
    <row r="5" spans="1:41" s="93" customFormat="1" x14ac:dyDescent="0.15">
      <c r="A5" s="92" t="s">
        <v>236</v>
      </c>
      <c r="B5" s="119">
        <v>8.935364447844508</v>
      </c>
      <c r="C5" s="119">
        <v>7.7783667468570794</v>
      </c>
      <c r="D5" s="119">
        <v>4.6509486696736966</v>
      </c>
      <c r="E5" s="120">
        <v>2.2910521331053073</v>
      </c>
      <c r="F5" s="120">
        <v>64.727580043798724</v>
      </c>
      <c r="G5" s="120">
        <v>246.16500532791002</v>
      </c>
      <c r="H5" s="119">
        <v>6.0238905409265771</v>
      </c>
      <c r="I5" s="119">
        <v>28.498123711119021</v>
      </c>
      <c r="J5" s="119">
        <v>22.73266990321784</v>
      </c>
      <c r="K5" s="119">
        <v>4.848995829607321</v>
      </c>
      <c r="L5" s="119">
        <v>9.9630729304550485</v>
      </c>
      <c r="M5" s="119">
        <v>9.8271519930323468</v>
      </c>
      <c r="N5" s="119">
        <v>8.0604886903314696</v>
      </c>
      <c r="O5" s="119">
        <v>3.450093160677099</v>
      </c>
      <c r="P5" s="119">
        <v>4.2096664277932501</v>
      </c>
      <c r="Q5" s="119">
        <v>3.5390402300813295</v>
      </c>
      <c r="R5" s="119">
        <v>15.86239519351764</v>
      </c>
      <c r="S5" s="119">
        <v>76.43256709902866</v>
      </c>
      <c r="T5" s="119">
        <v>12.562279062260846</v>
      </c>
      <c r="U5" s="119">
        <v>15.702708941071</v>
      </c>
      <c r="V5" s="119">
        <v>78.794763405559607</v>
      </c>
      <c r="W5" s="119">
        <v>35.892834218894741</v>
      </c>
      <c r="X5" s="119">
        <v>12.343130602027189</v>
      </c>
      <c r="Y5" s="119">
        <v>13.714156795917791</v>
      </c>
      <c r="Z5" s="119">
        <v>16.558719659554786</v>
      </c>
      <c r="AA5" s="119">
        <v>12.869394917004941</v>
      </c>
      <c r="AB5" s="119">
        <v>24.776187525286506</v>
      </c>
      <c r="AC5" s="119">
        <v>21.526513670101473</v>
      </c>
      <c r="AD5" s="119">
        <v>24.328473249302792</v>
      </c>
      <c r="AE5" s="119">
        <v>86.77173971596828</v>
      </c>
      <c r="AF5" s="119">
        <v>64.655957320104008</v>
      </c>
      <c r="AG5" s="119">
        <v>24.706297934830207</v>
      </c>
      <c r="AH5" s="119">
        <v>18.602929006756646</v>
      </c>
      <c r="AI5" s="119">
        <v>9.8646009006519471</v>
      </c>
      <c r="AJ5" s="119">
        <v>120.14482685205944</v>
      </c>
      <c r="AK5" s="119">
        <v>68.874716313058613</v>
      </c>
      <c r="AL5" s="119">
        <v>15.758433050864157</v>
      </c>
      <c r="AM5" s="119">
        <v>54.250656348005009</v>
      </c>
      <c r="AN5" s="119">
        <v>13.458782011347612</v>
      </c>
      <c r="AO5" s="119">
        <v>16.788067588842875</v>
      </c>
    </row>
    <row r="6" spans="1:41" x14ac:dyDescent="0.15">
      <c r="A6" s="27" t="s">
        <v>235</v>
      </c>
      <c r="B6" s="65">
        <v>0.62268469074119681</v>
      </c>
      <c r="C6" s="65">
        <v>0</v>
      </c>
      <c r="D6" s="65">
        <v>0.34543398041519563</v>
      </c>
      <c r="E6" s="65">
        <v>0</v>
      </c>
      <c r="F6" s="65">
        <v>0</v>
      </c>
      <c r="G6" s="65">
        <v>0</v>
      </c>
      <c r="H6" s="65">
        <v>0.21527229897871342</v>
      </c>
      <c r="I6" s="65">
        <v>0.42403214996962857</v>
      </c>
      <c r="J6" s="65">
        <v>0</v>
      </c>
      <c r="K6" s="65">
        <v>0</v>
      </c>
      <c r="L6" s="65">
        <v>0.55696717256717299</v>
      </c>
      <c r="M6" s="65">
        <v>0.38567609809200437</v>
      </c>
      <c r="N6" s="65">
        <v>0.87960763086105487</v>
      </c>
      <c r="O6" s="65">
        <v>0</v>
      </c>
      <c r="P6" s="65">
        <v>0</v>
      </c>
      <c r="Q6" s="65">
        <v>0</v>
      </c>
      <c r="R6" s="65">
        <v>3.0863198935988327</v>
      </c>
      <c r="S6" s="65">
        <v>2.8115133217083668</v>
      </c>
      <c r="T6" s="65">
        <v>2.9280920871099929</v>
      </c>
      <c r="U6" s="65">
        <v>0</v>
      </c>
      <c r="V6" s="65">
        <v>0</v>
      </c>
      <c r="W6" s="65">
        <v>0</v>
      </c>
      <c r="X6" s="65">
        <v>3.0522794793155441</v>
      </c>
      <c r="Y6" s="65">
        <v>3.0805439610471033</v>
      </c>
      <c r="Z6" s="65">
        <v>2.7690276781677938</v>
      </c>
      <c r="AA6" s="65">
        <v>0</v>
      </c>
      <c r="AB6" s="65">
        <v>0</v>
      </c>
      <c r="AC6" s="65">
        <v>0</v>
      </c>
      <c r="AD6" s="65">
        <v>3.1346806177935713</v>
      </c>
      <c r="AE6" s="65">
        <v>3.0256464052787937</v>
      </c>
      <c r="AF6" s="65">
        <v>0</v>
      </c>
      <c r="AG6" s="65">
        <v>0</v>
      </c>
      <c r="AH6" s="65">
        <v>0</v>
      </c>
      <c r="AI6" s="65">
        <v>0</v>
      </c>
      <c r="AJ6" s="65">
        <v>0</v>
      </c>
      <c r="AK6" s="65">
        <v>0</v>
      </c>
      <c r="AL6" s="65">
        <v>0</v>
      </c>
      <c r="AM6" s="65">
        <v>0</v>
      </c>
      <c r="AN6" s="65">
        <v>0</v>
      </c>
      <c r="AO6" s="65">
        <v>0</v>
      </c>
    </row>
    <row r="7" spans="1:41" x14ac:dyDescent="0.15">
      <c r="A7" s="27" t="s">
        <v>234</v>
      </c>
      <c r="B7" s="65">
        <v>1.521216671191849E-3</v>
      </c>
      <c r="C7" s="65">
        <v>0</v>
      </c>
      <c r="D7" s="65">
        <v>0</v>
      </c>
      <c r="E7" s="65">
        <v>6.0525301512842043E-3</v>
      </c>
      <c r="F7" s="65">
        <v>1.80128480347135E-3</v>
      </c>
      <c r="G7" s="65">
        <v>3.3261681428677421E-2</v>
      </c>
      <c r="H7" s="65">
        <v>0</v>
      </c>
      <c r="I7" s="65">
        <v>0</v>
      </c>
      <c r="J7" s="65">
        <v>0</v>
      </c>
      <c r="K7" s="65">
        <v>0</v>
      </c>
      <c r="L7" s="65">
        <v>1.5837694514728338E-3</v>
      </c>
      <c r="M7" s="65">
        <v>0</v>
      </c>
      <c r="N7" s="65">
        <v>0</v>
      </c>
      <c r="O7" s="65">
        <v>4.9706968217364507E-3</v>
      </c>
      <c r="P7" s="65">
        <v>0</v>
      </c>
      <c r="Q7" s="65">
        <v>0</v>
      </c>
      <c r="R7" s="65">
        <v>1.2491284257603048E-2</v>
      </c>
      <c r="S7" s="65">
        <v>2.8576190863705544E-3</v>
      </c>
      <c r="T7" s="65">
        <v>0</v>
      </c>
      <c r="U7" s="65">
        <v>9.0177798634663801E-3</v>
      </c>
      <c r="V7" s="65">
        <v>0</v>
      </c>
      <c r="W7" s="65">
        <v>1.4418840121626792E-2</v>
      </c>
      <c r="X7" s="65">
        <v>0</v>
      </c>
      <c r="Y7" s="65">
        <v>0</v>
      </c>
      <c r="Z7" s="65">
        <v>0</v>
      </c>
      <c r="AA7" s="65">
        <v>0</v>
      </c>
      <c r="AB7" s="65">
        <v>0</v>
      </c>
      <c r="AC7" s="65">
        <v>5.7016828833790457E-3</v>
      </c>
      <c r="AD7" s="65">
        <v>0</v>
      </c>
      <c r="AE7" s="65">
        <v>0</v>
      </c>
      <c r="AF7" s="65">
        <v>2.8123284040247171E-3</v>
      </c>
      <c r="AG7" s="65">
        <v>1.1884668651231032E-2</v>
      </c>
      <c r="AH7" s="65">
        <v>0.30028769203808675</v>
      </c>
      <c r="AI7" s="65">
        <v>4.9392950947957287E-2</v>
      </c>
      <c r="AJ7" s="65">
        <v>0.11421928765620783</v>
      </c>
      <c r="AK7" s="65">
        <v>5.6501963443229705E-2</v>
      </c>
      <c r="AL7" s="65">
        <v>0.12575955489173346</v>
      </c>
      <c r="AM7" s="65">
        <v>0.10110585892145059</v>
      </c>
      <c r="AN7" s="65">
        <v>6.7352837702160773E-2</v>
      </c>
      <c r="AO7" s="65">
        <v>3.7986088174805956E-2</v>
      </c>
    </row>
    <row r="8" spans="1:41" x14ac:dyDescent="0.15">
      <c r="A8" s="27" t="s">
        <v>233</v>
      </c>
      <c r="B8" s="65">
        <v>0.12930341705130716</v>
      </c>
      <c r="C8" s="65">
        <v>6.9368419136041415E-2</v>
      </c>
      <c r="D8" s="65">
        <v>8.8003613854887003E-2</v>
      </c>
      <c r="E8" s="65">
        <v>0</v>
      </c>
      <c r="F8" s="65">
        <v>0</v>
      </c>
      <c r="G8" s="65">
        <v>1.1378113021515283E-2</v>
      </c>
      <c r="H8" s="65">
        <v>3.5075377211921141E-3</v>
      </c>
      <c r="I8" s="65">
        <v>2.9546683362446299E-3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1.2368799030559117E-3</v>
      </c>
      <c r="T8" s="65">
        <v>0</v>
      </c>
      <c r="U8" s="65">
        <v>0</v>
      </c>
      <c r="V8" s="65">
        <v>1.8232198369388924E-3</v>
      </c>
      <c r="W8" s="65">
        <v>0</v>
      </c>
      <c r="X8" s="65">
        <v>0</v>
      </c>
      <c r="Y8" s="65">
        <v>7.5629006446616457E-4</v>
      </c>
      <c r="Z8" s="65">
        <v>0</v>
      </c>
      <c r="AA8" s="65">
        <v>0</v>
      </c>
      <c r="AB8" s="65">
        <v>0</v>
      </c>
      <c r="AC8" s="65">
        <v>0</v>
      </c>
      <c r="AD8" s="65">
        <v>0</v>
      </c>
      <c r="AE8" s="65">
        <v>0</v>
      </c>
      <c r="AF8" s="65">
        <v>8.5248704746999238E-3</v>
      </c>
      <c r="AG8" s="65">
        <v>0</v>
      </c>
      <c r="AH8" s="65">
        <v>3.4227320521058521E-4</v>
      </c>
      <c r="AI8" s="65">
        <v>7.3712791719718401E-3</v>
      </c>
      <c r="AJ8" s="65">
        <v>0</v>
      </c>
      <c r="AK8" s="65">
        <v>2.8250981721614854E-3</v>
      </c>
      <c r="AL8" s="65">
        <v>1.3277106032460592E-2</v>
      </c>
      <c r="AM8" s="65">
        <v>0</v>
      </c>
      <c r="AN8" s="65">
        <v>7.7433848117451657E-3</v>
      </c>
      <c r="AO8" s="65">
        <v>7.0443684643419482E-3</v>
      </c>
    </row>
    <row r="9" spans="1:41" s="114" customFormat="1" x14ac:dyDescent="0.15">
      <c r="A9" s="113" t="s">
        <v>232</v>
      </c>
      <c r="B9" s="121">
        <v>0.63074539057360424</v>
      </c>
      <c r="C9" s="121">
        <v>1.0498224245403678</v>
      </c>
      <c r="D9" s="121">
        <v>0.58669986065775903</v>
      </c>
      <c r="E9" s="121">
        <v>0.14732665392245925</v>
      </c>
      <c r="F9" s="121">
        <v>0.20389837589098239</v>
      </c>
      <c r="G9" s="121">
        <v>0.53725502989792095</v>
      </c>
      <c r="H9" s="121">
        <v>0.37872355678626596</v>
      </c>
      <c r="I9" s="121">
        <v>0.50544691866329361</v>
      </c>
      <c r="J9" s="121">
        <v>0.47943771822095183</v>
      </c>
      <c r="K9" s="121">
        <v>0.42645304393335653</v>
      </c>
      <c r="L9" s="121">
        <v>0.72373314652772658</v>
      </c>
      <c r="M9" s="121">
        <v>0.66389891846106308</v>
      </c>
      <c r="N9" s="121">
        <v>0.64596408084351942</v>
      </c>
      <c r="O9" s="121">
        <v>0.69298264024023293</v>
      </c>
      <c r="P9" s="121">
        <v>0.72502410380450433</v>
      </c>
      <c r="Q9" s="121">
        <v>0.71595280872846256</v>
      </c>
      <c r="R9" s="121">
        <v>3.364506937270205</v>
      </c>
      <c r="S9" s="121">
        <v>2.6914933200808036</v>
      </c>
      <c r="T9" s="121">
        <v>3.0691798686998597</v>
      </c>
      <c r="U9" s="121">
        <v>2.3004667389629061</v>
      </c>
      <c r="V9" s="121">
        <v>2.8135640646824629</v>
      </c>
      <c r="W9" s="121">
        <v>3.0663033050048774</v>
      </c>
      <c r="X9" s="121">
        <v>2.7066013094195571</v>
      </c>
      <c r="Y9" s="121">
        <v>2.5997180085230376</v>
      </c>
      <c r="Z9" s="121">
        <v>2.1950192554120775</v>
      </c>
      <c r="AA9" s="121">
        <v>1.6911592879228754</v>
      </c>
      <c r="AB9" s="121">
        <v>1.6088736011356308</v>
      </c>
      <c r="AC9" s="121">
        <v>1.2936484942066679</v>
      </c>
      <c r="AD9" s="121">
        <v>3.2186559531430481</v>
      </c>
      <c r="AE9" s="121">
        <v>2.2955786720044324</v>
      </c>
      <c r="AF9" s="121">
        <v>2.1718206100080879</v>
      </c>
      <c r="AG9" s="121">
        <v>1.3049296063012434</v>
      </c>
      <c r="AH9" s="121">
        <v>3.0889015859571276</v>
      </c>
      <c r="AI9" s="121">
        <v>1.7430115969053119</v>
      </c>
      <c r="AJ9" s="121">
        <v>2.1548048595343143</v>
      </c>
      <c r="AK9" s="121">
        <v>3.8043478260869605</v>
      </c>
      <c r="AL9" s="121">
        <v>2.5890356763298157</v>
      </c>
      <c r="AM9" s="121">
        <v>2.3735662833407205</v>
      </c>
      <c r="AN9" s="121">
        <v>3.3511811048164044</v>
      </c>
      <c r="AO9" s="121">
        <v>2.8827517478950742</v>
      </c>
    </row>
    <row r="10" spans="1:41" x14ac:dyDescent="0.15">
      <c r="A10" s="27" t="s">
        <v>231</v>
      </c>
      <c r="B10" s="65">
        <v>2.0643085080564334</v>
      </c>
      <c r="C10" s="65">
        <v>2.3722460673491721</v>
      </c>
      <c r="D10" s="65">
        <v>2.212022576981727</v>
      </c>
      <c r="E10" s="65">
        <v>1.3622227860490315E-2</v>
      </c>
      <c r="F10" s="65">
        <v>1.9990729387544787E-2</v>
      </c>
      <c r="G10" s="65">
        <v>3.9034647327499339E-2</v>
      </c>
      <c r="H10" s="65">
        <v>2.3094307234597498</v>
      </c>
      <c r="I10" s="65">
        <v>2.4779983974276187</v>
      </c>
      <c r="J10" s="65">
        <v>1.3098496502177497E-2</v>
      </c>
      <c r="K10" s="65">
        <v>8.9823644313307034E-3</v>
      </c>
      <c r="L10" s="65">
        <v>3.1588776637579254</v>
      </c>
      <c r="M10" s="65">
        <v>3.319022418454681</v>
      </c>
      <c r="N10" s="65">
        <v>3.2604392061668257</v>
      </c>
      <c r="O10" s="65">
        <v>8.0236865363214935E-2</v>
      </c>
      <c r="P10" s="65">
        <v>0.13213799854638644</v>
      </c>
      <c r="Q10" s="65">
        <v>0.12369711669531996</v>
      </c>
      <c r="R10" s="65">
        <v>1.3841776383486526</v>
      </c>
      <c r="S10" s="65">
        <v>1.2054034420746957</v>
      </c>
      <c r="T10" s="65">
        <v>1.2933914344271549</v>
      </c>
      <c r="U10" s="65">
        <v>3.0607144462701161E-2</v>
      </c>
      <c r="V10" s="65">
        <v>5.3353169965159174E-2</v>
      </c>
      <c r="W10" s="65">
        <v>2.2894430730755082E-2</v>
      </c>
      <c r="X10" s="65">
        <v>1.3012056718767973</v>
      </c>
      <c r="Y10" s="65">
        <v>1.4044888258724726</v>
      </c>
      <c r="Z10" s="65">
        <v>1.2504121303997571</v>
      </c>
      <c r="AA10" s="65">
        <v>6.3330023543555394E-2</v>
      </c>
      <c r="AB10" s="65">
        <v>3.0528266165323593E-2</v>
      </c>
      <c r="AC10" s="65">
        <v>2.3862598734141933E-2</v>
      </c>
      <c r="AD10" s="65">
        <v>1.4227978778982058</v>
      </c>
      <c r="AE10" s="65">
        <v>0.91093079146902944</v>
      </c>
      <c r="AF10" s="65">
        <v>0.12391822030233909</v>
      </c>
      <c r="AG10" s="65">
        <v>3.28143063644609E-2</v>
      </c>
      <c r="AH10" s="65">
        <v>1.1842652900286248</v>
      </c>
      <c r="AI10" s="65">
        <v>0.6735304574798795</v>
      </c>
      <c r="AJ10" s="65">
        <v>4.1312618225148666E-2</v>
      </c>
      <c r="AK10" s="65">
        <v>9.6406475125010688E-2</v>
      </c>
      <c r="AL10" s="65">
        <v>0.5342170415982177</v>
      </c>
      <c r="AM10" s="65">
        <v>0.51867404459410815</v>
      </c>
      <c r="AN10" s="65">
        <v>5.3911490481772947E-2</v>
      </c>
      <c r="AO10" s="65">
        <v>8.8634205741213876E-2</v>
      </c>
    </row>
    <row r="11" spans="1:41" x14ac:dyDescent="0.15">
      <c r="A11" s="27" t="s">
        <v>230</v>
      </c>
      <c r="B11" s="65">
        <v>0.81196251218547</v>
      </c>
      <c r="C11" s="65">
        <v>0.89685287919970735</v>
      </c>
      <c r="D11" s="65">
        <v>0.8231327779303208</v>
      </c>
      <c r="E11" s="65">
        <v>0.35314495922692901</v>
      </c>
      <c r="F11" s="65">
        <v>0.32345423980765925</v>
      </c>
      <c r="G11" s="65">
        <v>0.40598718321017369</v>
      </c>
      <c r="H11" s="65">
        <v>0.93065158917256052</v>
      </c>
      <c r="I11" s="65">
        <v>0.98042847557388013</v>
      </c>
      <c r="J11" s="65">
        <v>0.30693051928727416</v>
      </c>
      <c r="K11" s="65">
        <v>0.32233488418094264</v>
      </c>
      <c r="L11" s="65">
        <v>1.3146523767108482</v>
      </c>
      <c r="M11" s="65">
        <v>1.1799849372044771</v>
      </c>
      <c r="N11" s="65">
        <v>1.1714957909480288</v>
      </c>
      <c r="O11" s="65">
        <v>0.70933684645002015</v>
      </c>
      <c r="P11" s="65">
        <v>0.58314526508582343</v>
      </c>
      <c r="Q11" s="65">
        <v>0.5393264703731907</v>
      </c>
      <c r="R11" s="65">
        <v>3.3312309751085571</v>
      </c>
      <c r="S11" s="65">
        <v>2.866917011159043</v>
      </c>
      <c r="T11" s="65">
        <v>2.8601946768430371</v>
      </c>
      <c r="U11" s="65">
        <v>1.6113839742235441</v>
      </c>
      <c r="V11" s="65">
        <v>1.5677291624204817</v>
      </c>
      <c r="W11" s="65">
        <v>1.9069562066233228</v>
      </c>
      <c r="X11" s="65">
        <v>3.0649794084234028</v>
      </c>
      <c r="Y11" s="65">
        <v>2.9664605136303224</v>
      </c>
      <c r="Z11" s="65">
        <v>2.9978237815385951</v>
      </c>
      <c r="AA11" s="65">
        <v>1.4758283628994322</v>
      </c>
      <c r="AB11" s="65">
        <v>1.6663385727409457</v>
      </c>
      <c r="AC11" s="65">
        <v>1.3847909509646825</v>
      </c>
      <c r="AD11" s="65">
        <v>2.8545175603187549</v>
      </c>
      <c r="AE11" s="65">
        <v>2.2784492510780918</v>
      </c>
      <c r="AF11" s="65">
        <v>2.4472530230772587</v>
      </c>
      <c r="AG11" s="65">
        <v>1.081259441124683</v>
      </c>
      <c r="AH11" s="65">
        <v>1.6343165245244098</v>
      </c>
      <c r="AI11" s="65">
        <v>0.87863495531605929</v>
      </c>
      <c r="AJ11" s="65">
        <v>0.77567401571468009</v>
      </c>
      <c r="AK11" s="65">
        <v>1.2118494034334373</v>
      </c>
      <c r="AL11" s="65">
        <v>0.81199200151329209</v>
      </c>
      <c r="AM11" s="65">
        <v>0.68263750495646058</v>
      </c>
      <c r="AN11" s="65">
        <v>0.79605891907412885</v>
      </c>
      <c r="AO11" s="65">
        <v>0.69748164719092043</v>
      </c>
    </row>
    <row r="12" spans="1:41" x14ac:dyDescent="0.15">
      <c r="A12" s="27" t="s">
        <v>229</v>
      </c>
      <c r="B12" s="65">
        <v>0.27407255148879844</v>
      </c>
      <c r="C12" s="65">
        <v>0.29359366427223771</v>
      </c>
      <c r="D12" s="65">
        <v>0.27307180288055066</v>
      </c>
      <c r="E12" s="65">
        <v>2.7904710948314503E-2</v>
      </c>
      <c r="F12" s="65">
        <v>0.67453269555075823</v>
      </c>
      <c r="G12" s="65">
        <v>2.0398984250669558</v>
      </c>
      <c r="H12" s="65">
        <v>0.23913900515584938</v>
      </c>
      <c r="I12" s="65">
        <v>0.4061732933871986</v>
      </c>
      <c r="J12" s="65">
        <v>0.17271452525058609</v>
      </c>
      <c r="K12" s="65">
        <v>5.7283632947359803E-2</v>
      </c>
      <c r="L12" s="65">
        <v>0.39009281110121369</v>
      </c>
      <c r="M12" s="65">
        <v>0.39698328111595305</v>
      </c>
      <c r="N12" s="65">
        <v>0.38464366534457101</v>
      </c>
      <c r="O12" s="65">
        <v>0.15384953422000372</v>
      </c>
      <c r="P12" s="65">
        <v>0.20385911801340617</v>
      </c>
      <c r="Q12" s="65">
        <v>0.1867192062960743</v>
      </c>
      <c r="R12" s="65">
        <v>0.24593225420080619</v>
      </c>
      <c r="S12" s="65">
        <v>0.66597958681441161</v>
      </c>
      <c r="T12" s="65">
        <v>0.22277331495603903</v>
      </c>
      <c r="U12" s="65">
        <v>0.1670648234712426</v>
      </c>
      <c r="V12" s="65">
        <v>0.63358959595992881</v>
      </c>
      <c r="W12" s="65">
        <v>0.17084937209114578</v>
      </c>
      <c r="X12" s="65">
        <v>0.21823615024642987</v>
      </c>
      <c r="Y12" s="65">
        <v>0.20627734520209159</v>
      </c>
      <c r="Z12" s="65">
        <v>0.17441952809463487</v>
      </c>
      <c r="AA12" s="65">
        <v>7.9910948143466373E-2</v>
      </c>
      <c r="AB12" s="65">
        <v>8.266798601079646E-2</v>
      </c>
      <c r="AC12" s="65">
        <v>6.2263417316383268E-2</v>
      </c>
      <c r="AD12" s="65">
        <v>0.24591972838671422</v>
      </c>
      <c r="AE12" s="65">
        <v>0.24771556640890793</v>
      </c>
      <c r="AF12" s="65">
        <v>0.40058467182986002</v>
      </c>
      <c r="AG12" s="65">
        <v>8.8950248840431956E-2</v>
      </c>
      <c r="AH12" s="65">
        <v>0.20517838946439337</v>
      </c>
      <c r="AI12" s="65">
        <v>0.13245883766112537</v>
      </c>
      <c r="AJ12" s="65">
        <v>0.16130483118048675</v>
      </c>
      <c r="AK12" s="65">
        <v>0.12780560353586226</v>
      </c>
      <c r="AL12" s="65">
        <v>0.21175752131710812</v>
      </c>
      <c r="AM12" s="65">
        <v>0.16132229261528269</v>
      </c>
      <c r="AN12" s="65">
        <v>0</v>
      </c>
      <c r="AO12" s="65">
        <v>0</v>
      </c>
    </row>
    <row r="13" spans="1:41" x14ac:dyDescent="0.15">
      <c r="A13" s="27" t="s">
        <v>228</v>
      </c>
      <c r="B13" s="65">
        <v>0.3542016229283253</v>
      </c>
      <c r="C13" s="65">
        <v>0.39317523847916058</v>
      </c>
      <c r="D13" s="65">
        <v>0.31651038229682299</v>
      </c>
      <c r="E13" s="65">
        <v>0</v>
      </c>
      <c r="F13" s="65">
        <v>0.64753634243039893</v>
      </c>
      <c r="G13" s="65">
        <v>1.4489671335753789</v>
      </c>
      <c r="H13" s="65">
        <v>0.3560764012444444</v>
      </c>
      <c r="I13" s="65">
        <v>0.55107324019981496</v>
      </c>
      <c r="J13" s="65">
        <v>0.23379461371298207</v>
      </c>
      <c r="K13" s="65">
        <v>0.12260904697769591</v>
      </c>
      <c r="L13" s="65">
        <v>0.37411038405061142</v>
      </c>
      <c r="M13" s="65">
        <v>0</v>
      </c>
      <c r="N13" s="65">
        <v>0.40640827038059596</v>
      </c>
      <c r="O13" s="65">
        <v>0.16503797374278001</v>
      </c>
      <c r="P13" s="65">
        <v>0.19394522631309286</v>
      </c>
      <c r="Q13" s="65">
        <v>0.19792707218399044</v>
      </c>
      <c r="R13" s="65">
        <v>0.79808929318518007</v>
      </c>
      <c r="S13" s="65">
        <v>1.1660225108598876</v>
      </c>
      <c r="T13" s="65">
        <v>0.67385143745578424</v>
      </c>
      <c r="U13" s="65">
        <v>0.25536727208278265</v>
      </c>
      <c r="V13" s="65">
        <v>0.73875328449318201</v>
      </c>
      <c r="W13" s="65">
        <v>0.50431807629756853</v>
      </c>
      <c r="X13" s="65">
        <v>0.67337395248776089</v>
      </c>
      <c r="Y13" s="65">
        <v>0.67122074898766271</v>
      </c>
      <c r="Z13" s="65">
        <v>0.72807205185614665</v>
      </c>
      <c r="AA13" s="65">
        <v>0.21092564216809048</v>
      </c>
      <c r="AB13" s="65">
        <v>0.24108478998225652</v>
      </c>
      <c r="AC13" s="65">
        <v>0.23373557459908978</v>
      </c>
      <c r="AD13" s="65">
        <v>0</v>
      </c>
      <c r="AE13" s="65">
        <v>1.1192363633270683</v>
      </c>
      <c r="AF13" s="65">
        <v>0.69763724405776395</v>
      </c>
      <c r="AG13" s="65">
        <v>0.31112746442893824</v>
      </c>
      <c r="AH13" s="65">
        <v>0.46405419922339636</v>
      </c>
      <c r="AI13" s="65">
        <v>0</v>
      </c>
      <c r="AJ13" s="65">
        <v>0</v>
      </c>
      <c r="AK13" s="65">
        <v>0</v>
      </c>
      <c r="AL13" s="65">
        <v>0</v>
      </c>
      <c r="AM13" s="65">
        <v>0</v>
      </c>
      <c r="AN13" s="65">
        <v>0</v>
      </c>
      <c r="AO13" s="65">
        <v>0</v>
      </c>
    </row>
    <row r="14" spans="1:41" x14ac:dyDescent="0.15">
      <c r="A14" s="27" t="s">
        <v>227</v>
      </c>
      <c r="B14" s="65">
        <v>1.3069082010146515</v>
      </c>
      <c r="C14" s="65">
        <v>1.4977330886977029</v>
      </c>
      <c r="D14" s="65">
        <v>1.0798678510317881</v>
      </c>
      <c r="E14" s="122">
        <v>0</v>
      </c>
      <c r="F14" s="122">
        <v>20.455199477788234</v>
      </c>
      <c r="G14" s="122">
        <v>71.687420757834644</v>
      </c>
      <c r="H14" s="65">
        <v>1.1237466775341427</v>
      </c>
      <c r="I14" s="65">
        <v>5.6623650211332279</v>
      </c>
      <c r="J14" s="65">
        <v>5.3351772673275182</v>
      </c>
      <c r="K14" s="65">
        <v>0.82737985413193926</v>
      </c>
      <c r="L14" s="65">
        <v>1.5739352649701477</v>
      </c>
      <c r="M14" s="65">
        <v>0</v>
      </c>
      <c r="N14" s="65">
        <v>1.4293697684934681</v>
      </c>
      <c r="O14" s="65">
        <v>0.35410441462976766</v>
      </c>
      <c r="P14" s="65">
        <v>0.43459338080009707</v>
      </c>
      <c r="Q14" s="65">
        <v>0.51862840971756097</v>
      </c>
      <c r="R14" s="65">
        <v>3.4039561103554141</v>
      </c>
      <c r="S14" s="65">
        <v>19.642748035662944</v>
      </c>
      <c r="T14" s="65">
        <v>3.0765262755485523</v>
      </c>
      <c r="U14" s="65">
        <v>1.6436761404725218</v>
      </c>
      <c r="V14" s="65">
        <v>17.311902229968215</v>
      </c>
      <c r="W14" s="65">
        <v>1.6981709910167682</v>
      </c>
      <c r="X14" s="65">
        <v>3.6495268393322498</v>
      </c>
      <c r="Y14" s="65">
        <v>3.5023100448892976</v>
      </c>
      <c r="Z14" s="65">
        <v>4.2252487921203716</v>
      </c>
      <c r="AA14" s="65">
        <v>1.2814814426046044</v>
      </c>
      <c r="AB14" s="65">
        <v>1.2725579944307421</v>
      </c>
      <c r="AC14" s="65">
        <v>0.98950785580875678</v>
      </c>
      <c r="AD14" s="65">
        <v>4.4020012300670199</v>
      </c>
      <c r="AE14" s="65">
        <v>22.36268347381823</v>
      </c>
      <c r="AF14" s="65">
        <v>14.006087561229835</v>
      </c>
      <c r="AG14" s="65">
        <v>1.9394117368647514</v>
      </c>
      <c r="AH14" s="65">
        <v>3.7524365740491934</v>
      </c>
      <c r="AI14" s="65">
        <v>0</v>
      </c>
      <c r="AJ14" s="65">
        <v>0</v>
      </c>
      <c r="AK14" s="65">
        <v>10.615255068718827</v>
      </c>
      <c r="AL14" s="65">
        <v>0</v>
      </c>
      <c r="AM14" s="65">
        <v>0</v>
      </c>
      <c r="AN14" s="65">
        <v>2.4377870893802314</v>
      </c>
      <c r="AO14" s="65">
        <v>2.9070552261910363</v>
      </c>
    </row>
    <row r="15" spans="1:41" x14ac:dyDescent="0.15">
      <c r="A15" s="27" t="s">
        <v>226</v>
      </c>
      <c r="B15" s="65">
        <v>2.7138241340991472E-2</v>
      </c>
      <c r="C15" s="65">
        <v>3.129740493497906E-2</v>
      </c>
      <c r="D15" s="65">
        <v>3.8382122423687666E-2</v>
      </c>
      <c r="E15" s="65">
        <v>9.7890325441049378E-3</v>
      </c>
      <c r="F15" s="65">
        <v>4.8422773834494517E-3</v>
      </c>
      <c r="G15" s="65">
        <v>8.4769426970926851E-3</v>
      </c>
      <c r="H15" s="65">
        <v>2.9833314499251463E-2</v>
      </c>
      <c r="I15" s="65">
        <v>2.6316335907852755E-2</v>
      </c>
      <c r="J15" s="65">
        <v>0</v>
      </c>
      <c r="K15" s="65">
        <v>1.1835963526888028E-2</v>
      </c>
      <c r="L15" s="65">
        <v>5.7345280493076155E-2</v>
      </c>
      <c r="M15" s="65">
        <v>5.7079720352068E-2</v>
      </c>
      <c r="N15" s="65">
        <v>4.6183443954468557E-2</v>
      </c>
      <c r="O15" s="65">
        <v>2.5858106471703102E-2</v>
      </c>
      <c r="P15" s="65">
        <v>2.4065075017812642E-2</v>
      </c>
      <c r="Q15" s="65">
        <v>2.0975835865236003E-2</v>
      </c>
      <c r="R15" s="65">
        <v>2.8014330690115104E-2</v>
      </c>
      <c r="S15" s="65">
        <v>3.1567747070785426E-2</v>
      </c>
      <c r="T15" s="65">
        <v>3.1469618235221986E-2</v>
      </c>
      <c r="U15" s="65">
        <v>2.4164058860381248E-2</v>
      </c>
      <c r="V15" s="65">
        <v>2.8999648451354689E-2</v>
      </c>
      <c r="W15" s="65">
        <v>3.3890135780161992E-2</v>
      </c>
      <c r="X15" s="65">
        <v>0</v>
      </c>
      <c r="Y15" s="65">
        <v>0</v>
      </c>
      <c r="Z15" s="65">
        <v>0</v>
      </c>
      <c r="AA15" s="65">
        <v>2.382836360703048E-2</v>
      </c>
      <c r="AB15" s="65">
        <v>0</v>
      </c>
      <c r="AC15" s="65">
        <v>0</v>
      </c>
      <c r="AD15" s="65">
        <v>0</v>
      </c>
      <c r="AE15" s="65">
        <v>6.5918737082053994E-2</v>
      </c>
      <c r="AF15" s="65">
        <v>0</v>
      </c>
      <c r="AG15" s="65">
        <v>0</v>
      </c>
      <c r="AH15" s="65">
        <v>0</v>
      </c>
      <c r="AI15" s="65">
        <v>0</v>
      </c>
      <c r="AJ15" s="65">
        <v>0</v>
      </c>
      <c r="AK15" s="65">
        <v>0</v>
      </c>
      <c r="AL15" s="65">
        <v>0</v>
      </c>
      <c r="AM15" s="65">
        <v>0</v>
      </c>
      <c r="AN15" s="65">
        <v>0</v>
      </c>
      <c r="AO15" s="65">
        <v>0</v>
      </c>
    </row>
    <row r="16" spans="1:41" x14ac:dyDescent="0.15">
      <c r="A16" s="27" t="s">
        <v>225</v>
      </c>
      <c r="B16" s="65">
        <v>1.3280232753736161</v>
      </c>
      <c r="C16" s="65">
        <v>17.949251261130513</v>
      </c>
      <c r="D16" s="65">
        <v>3.6903086354405912</v>
      </c>
      <c r="E16" s="65">
        <v>0</v>
      </c>
      <c r="F16" s="65">
        <v>0</v>
      </c>
      <c r="G16" s="65">
        <v>0</v>
      </c>
      <c r="H16" s="65">
        <v>1.2636631994672174</v>
      </c>
      <c r="I16" s="65">
        <v>11.357078273509194</v>
      </c>
      <c r="J16" s="65">
        <v>10.403875576324516</v>
      </c>
      <c r="K16" s="65">
        <v>0.59357256249842982</v>
      </c>
      <c r="L16" s="65">
        <v>2.3457581445887499</v>
      </c>
      <c r="M16" s="65">
        <v>1.8807312991878229</v>
      </c>
      <c r="N16" s="65">
        <v>1.6245845222429627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</v>
      </c>
      <c r="AD16" s="65">
        <v>0</v>
      </c>
      <c r="AE16" s="65">
        <v>0</v>
      </c>
      <c r="AF16" s="65">
        <v>0</v>
      </c>
      <c r="AG16" s="65">
        <v>0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0</v>
      </c>
      <c r="AN16" s="65">
        <v>0</v>
      </c>
      <c r="AO16" s="65">
        <v>0</v>
      </c>
    </row>
    <row r="17" spans="1:41" x14ac:dyDescent="0.15">
      <c r="A17" s="27" t="s">
        <v>224</v>
      </c>
      <c r="B17" s="65">
        <v>3.3338708400260324</v>
      </c>
      <c r="C17" s="65">
        <v>3.9299139406137829</v>
      </c>
      <c r="D17" s="65">
        <v>3.4658946561574311</v>
      </c>
      <c r="E17" s="65">
        <v>0</v>
      </c>
      <c r="F17" s="65">
        <v>0</v>
      </c>
      <c r="G17" s="65">
        <v>5.8551910821595303</v>
      </c>
      <c r="H17" s="65">
        <v>3.3716820464088282</v>
      </c>
      <c r="I17" s="65">
        <v>3.7093533801299832</v>
      </c>
      <c r="J17" s="65">
        <v>3.3206285800860882</v>
      </c>
      <c r="K17" s="65">
        <v>3.2481039492810022</v>
      </c>
      <c r="L17" s="65">
        <v>0</v>
      </c>
      <c r="M17" s="65">
        <v>0</v>
      </c>
      <c r="N17" s="65">
        <v>12.935451788498893</v>
      </c>
      <c r="O17" s="65">
        <v>13.701039338056628</v>
      </c>
      <c r="P17" s="65">
        <v>13.371711198957989</v>
      </c>
      <c r="Q17" s="65">
        <v>11.389395021389062</v>
      </c>
      <c r="R17" s="65">
        <v>13.573651635058674</v>
      </c>
      <c r="S17" s="65">
        <v>12.404821525590984</v>
      </c>
      <c r="T17" s="65">
        <v>12.537931808590274</v>
      </c>
      <c r="U17" s="65">
        <v>11.69254760989989</v>
      </c>
      <c r="V17" s="65">
        <v>12.194204385338981</v>
      </c>
      <c r="W17" s="65">
        <v>11.926500853454403</v>
      </c>
      <c r="X17" s="65">
        <v>0</v>
      </c>
      <c r="Y17" s="65">
        <v>0</v>
      </c>
      <c r="Z17" s="65">
        <v>16.214765999997471</v>
      </c>
      <c r="AA17" s="65">
        <v>3.0891027538844207</v>
      </c>
      <c r="AB17" s="65">
        <v>2.8995808625132038</v>
      </c>
      <c r="AC17" s="65">
        <v>4.8757799142696356</v>
      </c>
      <c r="AD17" s="65">
        <v>0</v>
      </c>
      <c r="AE17" s="65">
        <v>0</v>
      </c>
      <c r="AF17" s="65">
        <v>7.7606190912793052</v>
      </c>
      <c r="AG17" s="65">
        <v>0</v>
      </c>
      <c r="AH17" s="65">
        <v>0</v>
      </c>
      <c r="AI17" s="65">
        <v>0</v>
      </c>
      <c r="AJ17" s="65">
        <v>0</v>
      </c>
      <c r="AK17" s="65">
        <v>0</v>
      </c>
      <c r="AL17" s="65">
        <v>0</v>
      </c>
      <c r="AM17" s="65">
        <v>0</v>
      </c>
      <c r="AN17" s="65">
        <v>0</v>
      </c>
      <c r="AO17" s="65">
        <v>0</v>
      </c>
    </row>
    <row r="18" spans="1:41" x14ac:dyDescent="0.15">
      <c r="A18" s="27" t="s">
        <v>223</v>
      </c>
      <c r="B18" s="65">
        <v>5.1635958214683593E-2</v>
      </c>
      <c r="C18" s="65">
        <v>6.041884001015952E-2</v>
      </c>
      <c r="D18" s="65">
        <v>5.0061294498689846E-2</v>
      </c>
      <c r="E18" s="65">
        <v>4.5564664533066006E-2</v>
      </c>
      <c r="F18" s="65">
        <v>0.10284617078943831</v>
      </c>
      <c r="G18" s="65">
        <v>0.20922105846497432</v>
      </c>
      <c r="H18" s="65">
        <v>3.8598258368607918E-2</v>
      </c>
      <c r="I18" s="65">
        <v>5.3084844277233395E-2</v>
      </c>
      <c r="J18" s="65">
        <v>4.1802677956703456E-2</v>
      </c>
      <c r="K18" s="65">
        <v>2.9207531630338065E-2</v>
      </c>
      <c r="L18" s="65">
        <v>0.13191946122152573</v>
      </c>
      <c r="M18" s="65">
        <v>0.11983880372564611</v>
      </c>
      <c r="N18" s="65">
        <v>0.14077314562721266</v>
      </c>
      <c r="O18" s="65">
        <v>7.9333450102398992E-2</v>
      </c>
      <c r="P18" s="65">
        <v>6.3228727754307226E-2</v>
      </c>
      <c r="Q18" s="65">
        <v>4.3517686494431586E-2</v>
      </c>
      <c r="R18" s="65">
        <v>0.3252812919029065</v>
      </c>
      <c r="S18" s="65">
        <v>0.3200283887959548</v>
      </c>
      <c r="T18" s="65">
        <v>0.31310782232894036</v>
      </c>
      <c r="U18" s="65">
        <v>0.31241570367667665</v>
      </c>
      <c r="V18" s="65">
        <v>0.34644037341964945</v>
      </c>
      <c r="W18" s="65">
        <v>0.32432197631089738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0</v>
      </c>
      <c r="AH18" s="65">
        <v>0</v>
      </c>
      <c r="AI18" s="65">
        <v>0</v>
      </c>
      <c r="AJ18" s="65">
        <v>0</v>
      </c>
      <c r="AK18" s="65">
        <v>0</v>
      </c>
      <c r="AL18" s="65">
        <v>0</v>
      </c>
      <c r="AM18" s="65">
        <v>0</v>
      </c>
      <c r="AN18" s="65">
        <v>0</v>
      </c>
      <c r="AO18" s="65">
        <v>0</v>
      </c>
    </row>
    <row r="19" spans="1:41" x14ac:dyDescent="0.15">
      <c r="A19" s="27" t="s">
        <v>222</v>
      </c>
      <c r="B19" s="65">
        <v>0.96108218294638981</v>
      </c>
      <c r="C19" s="65">
        <v>1.0472361744003096</v>
      </c>
      <c r="D19" s="65">
        <v>0.97104372764154978</v>
      </c>
      <c r="E19" s="65">
        <v>0.5015707210477155</v>
      </c>
      <c r="F19" s="65">
        <v>0.56226204413858494</v>
      </c>
      <c r="G19" s="65">
        <v>0.51405451817985737</v>
      </c>
      <c r="H19" s="65">
        <v>0.55040109765953926</v>
      </c>
      <c r="I19" s="65">
        <v>0.57787981904168928</v>
      </c>
      <c r="J19" s="65">
        <v>0.22838451849515246</v>
      </c>
      <c r="K19" s="65">
        <v>0.2206309937213278</v>
      </c>
      <c r="L19" s="65">
        <v>0.29135159009094969</v>
      </c>
      <c r="M19" s="65">
        <v>0.29774094112586186</v>
      </c>
      <c r="N19" s="65">
        <v>0.30254563737047924</v>
      </c>
      <c r="O19" s="65">
        <v>9.9771531467519048E-2</v>
      </c>
      <c r="P19" s="65">
        <v>9.9769285499571342E-2</v>
      </c>
      <c r="Q19" s="65">
        <v>8.1938904821792322E-2</v>
      </c>
      <c r="R19" s="65">
        <v>0.25521454820315753</v>
      </c>
      <c r="S19" s="65">
        <v>0.21746807076254657</v>
      </c>
      <c r="T19" s="65">
        <v>0.25035860847244379</v>
      </c>
      <c r="U19" s="65">
        <v>9.9258407328765827E-2</v>
      </c>
      <c r="V19" s="65">
        <v>9.4364625532340124E-2</v>
      </c>
      <c r="W19" s="65">
        <v>0.10080607364773266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65">
        <v>0</v>
      </c>
      <c r="AL19" s="65">
        <v>0</v>
      </c>
      <c r="AM19" s="65">
        <v>0</v>
      </c>
      <c r="AN19" s="65">
        <v>0</v>
      </c>
      <c r="AO19" s="65">
        <v>0</v>
      </c>
    </row>
    <row r="20" spans="1:41" x14ac:dyDescent="0.15">
      <c r="A20" s="27" t="s">
        <v>221</v>
      </c>
      <c r="B20" s="65">
        <v>0.57364994952871129</v>
      </c>
      <c r="C20" s="65">
        <v>0.82122719785693976</v>
      </c>
      <c r="D20" s="65">
        <v>0.6530643606497859</v>
      </c>
      <c r="E20" s="65">
        <v>1.5536727403882922E-2</v>
      </c>
      <c r="F20" s="65">
        <v>2.0401026953845876E-2</v>
      </c>
      <c r="G20" s="65">
        <v>1.8326284449556359E-2</v>
      </c>
      <c r="H20" s="65">
        <v>1.0715609620071538</v>
      </c>
      <c r="I20" s="65">
        <v>0.96848111649460378</v>
      </c>
      <c r="J20" s="65">
        <v>3.5624644574469878E-2</v>
      </c>
      <c r="K20" s="65">
        <v>5.632784136888172E-2</v>
      </c>
      <c r="L20" s="65">
        <v>2.0400336333240139</v>
      </c>
      <c r="M20" s="65">
        <v>1.9063382151125201</v>
      </c>
      <c r="N20" s="65">
        <v>1.9688799189263411</v>
      </c>
      <c r="O20" s="65">
        <v>0.39734939133027153</v>
      </c>
      <c r="P20" s="65">
        <v>0.34726680047867325</v>
      </c>
      <c r="Q20" s="65">
        <v>0.2826178634824616</v>
      </c>
      <c r="R20" s="65">
        <v>5.2412558450507394</v>
      </c>
      <c r="S20" s="65">
        <v>5.1582546192027365</v>
      </c>
      <c r="T20" s="65">
        <v>5.5374741642761602</v>
      </c>
      <c r="U20" s="65">
        <v>4.0264561843218427</v>
      </c>
      <c r="V20" s="65">
        <v>4.1110397929978815</v>
      </c>
      <c r="W20" s="65">
        <v>5.662556123422104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>
        <v>0</v>
      </c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65">
        <v>0</v>
      </c>
    </row>
    <row r="21" spans="1:41" x14ac:dyDescent="0.15">
      <c r="A21" s="27" t="s">
        <v>220</v>
      </c>
      <c r="B21" s="65">
        <v>8.6612446413824546</v>
      </c>
      <c r="C21" s="65">
        <v>10.136902476053692</v>
      </c>
      <c r="D21" s="65">
        <v>9.2466460934387005</v>
      </c>
      <c r="E21" s="65">
        <v>4.6553289057680338</v>
      </c>
      <c r="F21" s="65">
        <v>4.9831508077142104</v>
      </c>
      <c r="G21" s="65">
        <v>4.7681129658621479</v>
      </c>
      <c r="H21" s="65">
        <v>4.9586380226192253</v>
      </c>
      <c r="I21" s="65">
        <v>5.3557991697696483</v>
      </c>
      <c r="J21" s="65">
        <v>2.0465575719489189</v>
      </c>
      <c r="K21" s="65">
        <v>2.0083488881971432</v>
      </c>
      <c r="L21" s="65">
        <v>2.8924419526198566</v>
      </c>
      <c r="M21" s="65">
        <v>3.0394764172984909</v>
      </c>
      <c r="N21" s="65">
        <v>2.9799372666686272</v>
      </c>
      <c r="O21" s="65">
        <v>0.95119780686627176</v>
      </c>
      <c r="P21" s="65">
        <v>0.94403109820003639</v>
      </c>
      <c r="Q21" s="65">
        <v>0.79650039641080073</v>
      </c>
      <c r="R21" s="65">
        <v>2.8722838195585618</v>
      </c>
      <c r="S21" s="65">
        <v>2.4789292399944891</v>
      </c>
      <c r="T21" s="65">
        <v>2.7104017438601709</v>
      </c>
      <c r="U21" s="65">
        <v>1.0622636557690635</v>
      </c>
      <c r="V21" s="65">
        <v>1.0681367681573166</v>
      </c>
      <c r="W21" s="65">
        <v>1.1318908824702032</v>
      </c>
      <c r="X21" s="65">
        <v>2.3490254999312881</v>
      </c>
      <c r="Y21" s="65">
        <v>2.275613469103309</v>
      </c>
      <c r="Z21" s="65">
        <v>2.3814237618904786</v>
      </c>
      <c r="AA21" s="65">
        <v>1.1836628101097919</v>
      </c>
      <c r="AB21" s="65">
        <v>1.5038315773702395</v>
      </c>
      <c r="AC21" s="65">
        <v>0</v>
      </c>
      <c r="AD21" s="65">
        <v>1.8259535181636071</v>
      </c>
      <c r="AE21" s="65">
        <v>0</v>
      </c>
      <c r="AF21" s="65">
        <v>0</v>
      </c>
      <c r="AG21" s="65">
        <v>0</v>
      </c>
      <c r="AH21" s="65">
        <v>0</v>
      </c>
      <c r="AI21" s="65">
        <v>0</v>
      </c>
      <c r="AJ21" s="65">
        <v>0</v>
      </c>
      <c r="AK21" s="65">
        <v>0</v>
      </c>
      <c r="AL21" s="65">
        <v>0</v>
      </c>
      <c r="AM21" s="65">
        <v>0</v>
      </c>
      <c r="AN21" s="65">
        <v>0</v>
      </c>
      <c r="AO21" s="65">
        <v>0</v>
      </c>
    </row>
    <row r="22" spans="1:41" x14ac:dyDescent="0.15">
      <c r="A22" s="27" t="s">
        <v>218</v>
      </c>
      <c r="B22" s="65">
        <v>0.36135158997768846</v>
      </c>
      <c r="C22" s="65">
        <v>0.41385317079606643</v>
      </c>
      <c r="D22" s="65">
        <v>0.38740110420349066</v>
      </c>
      <c r="E22" s="65">
        <v>9.210528417468701E-2</v>
      </c>
      <c r="F22" s="65">
        <v>0.1127634712672112</v>
      </c>
      <c r="G22" s="65">
        <v>0.13719773509239</v>
      </c>
      <c r="H22" s="65">
        <v>0.36704293722402792</v>
      </c>
      <c r="I22" s="65">
        <v>0</v>
      </c>
      <c r="J22" s="65">
        <v>0.10161585434230487</v>
      </c>
      <c r="K22" s="65">
        <v>9.5972907679366559E-2</v>
      </c>
      <c r="L22" s="65">
        <v>0.41243862602777925</v>
      </c>
      <c r="M22" s="65">
        <v>0.458881182105987</v>
      </c>
      <c r="N22" s="65">
        <v>0.42679698545006195</v>
      </c>
      <c r="O22" s="65">
        <v>0.11623388313283686</v>
      </c>
      <c r="P22" s="65">
        <v>0.10547390223501185</v>
      </c>
      <c r="Q22" s="65">
        <v>8.5821561195828289E-2</v>
      </c>
      <c r="R22" s="65">
        <v>0.32696923690457791</v>
      </c>
      <c r="S22" s="65">
        <v>0.26382437855720969</v>
      </c>
      <c r="T22" s="65">
        <v>0.30676770368492018</v>
      </c>
      <c r="U22" s="65">
        <v>8.1929512985536357E-2</v>
      </c>
      <c r="V22" s="65">
        <v>9.038426360991314E-2</v>
      </c>
      <c r="W22" s="65">
        <v>7.8658903651205106E-2</v>
      </c>
      <c r="X22" s="65">
        <v>0.26060033166588387</v>
      </c>
      <c r="Y22" s="65">
        <v>0.25995319464911204</v>
      </c>
      <c r="Z22" s="65">
        <v>0.25312499817622464</v>
      </c>
      <c r="AA22" s="65">
        <v>4.4700084150597369E-2</v>
      </c>
      <c r="AB22" s="65">
        <v>4.4108258125026029E-2</v>
      </c>
      <c r="AC22" s="65">
        <v>3.3560899296237193E-2</v>
      </c>
      <c r="AD22" s="65">
        <v>0.26046093947359944</v>
      </c>
      <c r="AE22" s="65">
        <v>0.23909032683123296</v>
      </c>
      <c r="AF22" s="65">
        <v>9.9761351287562042E-2</v>
      </c>
      <c r="AG22" s="65">
        <v>5.1433744593530201E-2</v>
      </c>
      <c r="AH22" s="65">
        <v>0.25625995867532086</v>
      </c>
      <c r="AI22" s="65">
        <v>0.14449165380731624</v>
      </c>
      <c r="AJ22" s="65">
        <v>6.7808194427564167E-2</v>
      </c>
      <c r="AK22" s="65">
        <v>0.12333636530302791</v>
      </c>
      <c r="AL22" s="65">
        <v>0.15717881917557774</v>
      </c>
      <c r="AM22" s="65">
        <v>0.1739235549159584</v>
      </c>
      <c r="AN22" s="65">
        <v>0.12420069666013377</v>
      </c>
      <c r="AO22" s="65">
        <v>0.12073474083970033</v>
      </c>
    </row>
    <row r="23" spans="1:41" x14ac:dyDescent="0.15">
      <c r="A23" s="27" t="s">
        <v>217</v>
      </c>
      <c r="B23" s="65">
        <v>0.10257067949579797</v>
      </c>
      <c r="C23" s="65">
        <v>6.8638452413248258E-2</v>
      </c>
      <c r="D23" s="65">
        <v>6.8838063346885234E-2</v>
      </c>
      <c r="E23" s="65">
        <v>0</v>
      </c>
      <c r="F23" s="65">
        <v>0</v>
      </c>
      <c r="G23" s="65">
        <v>0</v>
      </c>
      <c r="H23" s="65">
        <v>0.10057143068409671</v>
      </c>
      <c r="I23" s="65">
        <v>0.40049128256758548</v>
      </c>
      <c r="J23" s="65">
        <v>3.6402976367524695E-2</v>
      </c>
      <c r="K23" s="65">
        <v>2.4344975318373107E-2</v>
      </c>
      <c r="L23" s="65">
        <v>7.8760359893790433E-2</v>
      </c>
      <c r="M23" s="65">
        <v>7.3901952965009038E-2</v>
      </c>
      <c r="N23" s="65">
        <v>7.8844008867243145E-2</v>
      </c>
      <c r="O23" s="65">
        <v>5.2957160481683418E-2</v>
      </c>
      <c r="P23" s="65">
        <v>6.0612095695777107E-2</v>
      </c>
      <c r="Q23" s="65">
        <v>5.4286412616114513E-2</v>
      </c>
      <c r="R23" s="65">
        <v>0</v>
      </c>
      <c r="S23" s="65">
        <v>0</v>
      </c>
      <c r="T23" s="65">
        <v>0</v>
      </c>
      <c r="U23" s="65">
        <v>0</v>
      </c>
      <c r="V23" s="65">
        <v>0</v>
      </c>
      <c r="W23" s="65">
        <v>0</v>
      </c>
      <c r="X23" s="65">
        <v>0</v>
      </c>
      <c r="Y23" s="65">
        <v>0</v>
      </c>
      <c r="Z23" s="65">
        <v>0</v>
      </c>
      <c r="AA23" s="65">
        <v>0</v>
      </c>
      <c r="AB23" s="65">
        <v>0</v>
      </c>
      <c r="AC23" s="65">
        <v>0</v>
      </c>
      <c r="AD23" s="65">
        <v>0</v>
      </c>
      <c r="AE23" s="65">
        <v>0</v>
      </c>
      <c r="AF23" s="65">
        <v>0</v>
      </c>
      <c r="AG23" s="65">
        <v>0</v>
      </c>
      <c r="AH23" s="65">
        <v>0</v>
      </c>
      <c r="AI23" s="65">
        <v>0</v>
      </c>
      <c r="AJ23" s="65">
        <v>0</v>
      </c>
      <c r="AK23" s="65">
        <v>0</v>
      </c>
      <c r="AL23" s="65">
        <v>0</v>
      </c>
      <c r="AM23" s="65">
        <v>0</v>
      </c>
      <c r="AN23" s="65">
        <v>0</v>
      </c>
      <c r="AO23" s="65">
        <v>0</v>
      </c>
    </row>
    <row r="24" spans="1:41" x14ac:dyDescent="0.15">
      <c r="A24" s="27" t="s">
        <v>216</v>
      </c>
      <c r="B24" s="65">
        <v>6.4134115561187324E-2</v>
      </c>
      <c r="C24" s="65">
        <v>5.6554990762552722E-2</v>
      </c>
      <c r="D24" s="65">
        <v>7.4449728785219493E-2</v>
      </c>
      <c r="E24" s="65">
        <v>0</v>
      </c>
      <c r="F24" s="65">
        <v>0</v>
      </c>
      <c r="G24" s="65">
        <v>0</v>
      </c>
      <c r="H24" s="65">
        <v>7.7020941181151256E-2</v>
      </c>
      <c r="I24" s="65">
        <v>0.11584658816522458</v>
      </c>
      <c r="J24" s="65">
        <v>0</v>
      </c>
      <c r="K24" s="65">
        <v>0</v>
      </c>
      <c r="L24" s="65">
        <v>0.11537910320372853</v>
      </c>
      <c r="M24" s="65">
        <v>0.12550054286742157</v>
      </c>
      <c r="N24" s="65">
        <v>0.12763411698524937</v>
      </c>
      <c r="O24" s="65">
        <v>0</v>
      </c>
      <c r="P24" s="65">
        <v>0</v>
      </c>
      <c r="Q24" s="65">
        <v>0</v>
      </c>
      <c r="R24" s="65">
        <v>5.7479031844687389E-2</v>
      </c>
      <c r="S24" s="65">
        <v>0.24725933581697013</v>
      </c>
      <c r="T24" s="65">
        <v>0.19207155838790169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</v>
      </c>
      <c r="AA24" s="65">
        <v>0</v>
      </c>
      <c r="AB24" s="65">
        <v>8.0903517879573353E-2</v>
      </c>
      <c r="AC24" s="65">
        <v>0</v>
      </c>
      <c r="AD24" s="65">
        <v>0</v>
      </c>
      <c r="AE24" s="65">
        <v>0</v>
      </c>
      <c r="AF24" s="65">
        <v>0</v>
      </c>
      <c r="AG24" s="65">
        <v>0</v>
      </c>
      <c r="AH24" s="65">
        <v>0</v>
      </c>
      <c r="AI24" s="65">
        <v>0</v>
      </c>
      <c r="AJ24" s="65">
        <v>0</v>
      </c>
      <c r="AK24" s="65">
        <v>0</v>
      </c>
      <c r="AL24" s="65">
        <v>0</v>
      </c>
      <c r="AM24" s="65">
        <v>0</v>
      </c>
      <c r="AN24" s="65">
        <v>0</v>
      </c>
      <c r="AO24" s="65">
        <v>0</v>
      </c>
    </row>
    <row r="25" spans="1:41" x14ac:dyDescent="0.15">
      <c r="A25" s="27" t="s">
        <v>215</v>
      </c>
      <c r="B25" s="65">
        <v>0.20757977354692647</v>
      </c>
      <c r="C25" s="65">
        <v>0.26719693746078915</v>
      </c>
      <c r="D25" s="65">
        <v>0.21897705466423922</v>
      </c>
      <c r="E25" s="65">
        <v>1.8570986108996972E-2</v>
      </c>
      <c r="F25" s="65">
        <v>2.9537896270023588E-2</v>
      </c>
      <c r="G25" s="65">
        <v>5.1684700319654289E-2</v>
      </c>
      <c r="H25" s="65">
        <v>0.34568526599593535</v>
      </c>
      <c r="I25" s="65">
        <v>8.238840606488175E-2</v>
      </c>
      <c r="J25" s="65">
        <v>3.4236143527794465E-2</v>
      </c>
      <c r="K25" s="65">
        <v>3.6323447712006407E-2</v>
      </c>
      <c r="L25" s="65">
        <v>0.79985160859140492</v>
      </c>
      <c r="M25" s="65">
        <v>0.77221650043348355</v>
      </c>
      <c r="N25" s="65">
        <v>0.71080831627658958</v>
      </c>
      <c r="O25" s="65">
        <v>5.3297223377946179E-2</v>
      </c>
      <c r="P25" s="65">
        <v>5.3477086166029628E-2</v>
      </c>
      <c r="Q25" s="65">
        <v>4.9715768644642513E-2</v>
      </c>
      <c r="R25" s="65">
        <v>1.2913081135987201</v>
      </c>
      <c r="S25" s="65">
        <v>1.2856387270110892</v>
      </c>
      <c r="T25" s="65">
        <v>1.1328788972814445</v>
      </c>
      <c r="U25" s="65">
        <v>0.63432992375518493</v>
      </c>
      <c r="V25" s="65">
        <v>0.60309805573621988</v>
      </c>
      <c r="W25" s="65">
        <v>0.70535942870500212</v>
      </c>
      <c r="X25" s="65">
        <v>0.93514871543339384</v>
      </c>
      <c r="Y25" s="65">
        <v>0.97881771815388763</v>
      </c>
      <c r="Z25" s="65">
        <v>0.93661485230955888</v>
      </c>
      <c r="AA25" s="65">
        <v>0.42049657813019914</v>
      </c>
      <c r="AB25" s="65">
        <v>0.49488851457125754</v>
      </c>
      <c r="AC25" s="65">
        <v>0.72796701132620656</v>
      </c>
      <c r="AD25" s="65">
        <v>0.92806532471954184</v>
      </c>
      <c r="AE25" s="65">
        <v>0.66131124840293132</v>
      </c>
      <c r="AF25" s="65">
        <v>0.73413644354495866</v>
      </c>
      <c r="AG25" s="65">
        <v>0.43832743165910365</v>
      </c>
      <c r="AH25" s="65">
        <v>1.5103669678884046</v>
      </c>
      <c r="AI25" s="65">
        <v>0.48811225981271544</v>
      </c>
      <c r="AJ25" s="65">
        <v>0.29204704508526674</v>
      </c>
      <c r="AK25" s="65">
        <v>0.64994352854933379</v>
      </c>
      <c r="AL25" s="65">
        <v>0.40860158598801843</v>
      </c>
      <c r="AM25" s="65">
        <v>0.45196164511713677</v>
      </c>
      <c r="AN25" s="65">
        <v>0.64556907214041759</v>
      </c>
      <c r="AO25" s="65">
        <v>0.56168781478945495</v>
      </c>
    </row>
    <row r="26" spans="1:41" x14ac:dyDescent="0.15">
      <c r="A26" s="27" t="s">
        <v>214</v>
      </c>
      <c r="B26" s="65">
        <v>0.75266714076541741</v>
      </c>
      <c r="C26" s="65">
        <v>0.87023051522566419</v>
      </c>
      <c r="D26" s="65">
        <v>0.73720555123880194</v>
      </c>
      <c r="E26" s="65">
        <v>3.6724677770906225E-2</v>
      </c>
      <c r="F26" s="65">
        <v>0.30054990098512879</v>
      </c>
      <c r="G26" s="65">
        <v>0.73936071284599092</v>
      </c>
      <c r="H26" s="65">
        <v>1.0095918835944349</v>
      </c>
      <c r="I26" s="65">
        <v>0.3492947577920934</v>
      </c>
      <c r="J26" s="65">
        <v>0.21268159034731784</v>
      </c>
      <c r="K26" s="65">
        <v>8.2363862917211761E-2</v>
      </c>
      <c r="L26" s="65">
        <v>1.5792811116920344</v>
      </c>
      <c r="M26" s="65">
        <v>1.544529366904642</v>
      </c>
      <c r="N26" s="65">
        <v>1.4750512246194709</v>
      </c>
      <c r="O26" s="65">
        <v>7.3907829530354366E-2</v>
      </c>
      <c r="P26" s="65">
        <v>7.1313436880550432E-2</v>
      </c>
      <c r="Q26" s="65">
        <v>6.32556486010597E-2</v>
      </c>
      <c r="R26" s="65">
        <v>2.2902088201504491</v>
      </c>
      <c r="S26" s="65">
        <v>2.0846663992326389</v>
      </c>
      <c r="T26" s="65">
        <v>2.2149625934566646</v>
      </c>
      <c r="U26" s="65">
        <v>0.62187278814819025</v>
      </c>
      <c r="V26" s="65">
        <v>0.93457223787841881</v>
      </c>
      <c r="W26" s="65">
        <v>0.94757911073024959</v>
      </c>
      <c r="X26" s="65">
        <v>4.2303877328488229</v>
      </c>
      <c r="Y26" s="65">
        <v>4.5627557153619573</v>
      </c>
      <c r="Z26" s="65">
        <v>4.0618157050867376</v>
      </c>
      <c r="AA26" s="65">
        <v>2.5551521209456882</v>
      </c>
      <c r="AB26" s="65">
        <v>3.2372829444549676</v>
      </c>
      <c r="AC26" s="65">
        <v>3.3089389141159775</v>
      </c>
      <c r="AD26" s="65">
        <v>7.2803615579792327</v>
      </c>
      <c r="AE26" s="65">
        <v>5.9762125065897518</v>
      </c>
      <c r="AF26" s="65">
        <v>6.9376917461482384</v>
      </c>
      <c r="AG26" s="65">
        <v>5.6400443322977711</v>
      </c>
      <c r="AH26" s="65">
        <v>9.336220350129528</v>
      </c>
      <c r="AI26" s="65">
        <v>5.4022692827696916</v>
      </c>
      <c r="AJ26" s="65">
        <v>4.0786542151544074</v>
      </c>
      <c r="AK26" s="65">
        <v>8.0060835797543639</v>
      </c>
      <c r="AL26" s="65">
        <v>5.924509298739201</v>
      </c>
      <c r="AM26" s="65">
        <v>5.2983297106321876</v>
      </c>
      <c r="AN26" s="65">
        <v>7.2170868669895123</v>
      </c>
      <c r="AO26" s="65">
        <v>5.9825359899589623</v>
      </c>
    </row>
    <row r="27" spans="1:41" x14ac:dyDescent="0.15">
      <c r="A27" s="27" t="s">
        <v>213</v>
      </c>
      <c r="B27" s="65">
        <v>0.11985926165447629</v>
      </c>
      <c r="C27" s="65">
        <v>0.12906191011502463</v>
      </c>
      <c r="D27" s="65">
        <v>0.1196323526448537</v>
      </c>
      <c r="E27" s="65">
        <v>4.606655311943552E-2</v>
      </c>
      <c r="F27" s="65">
        <v>6.325200850782739E-2</v>
      </c>
      <c r="G27" s="65">
        <v>8.5774872182138057E-2</v>
      </c>
      <c r="H27" s="65">
        <v>0.13696728296586966</v>
      </c>
      <c r="I27" s="65">
        <v>1.6063643568839658</v>
      </c>
      <c r="J27" s="65">
        <v>5.2731281039380025E-2</v>
      </c>
      <c r="K27" s="65">
        <v>4.761697221739828E-2</v>
      </c>
      <c r="L27" s="65">
        <v>0.17198974809708986</v>
      </c>
      <c r="M27" s="65">
        <v>0.1760507151317583</v>
      </c>
      <c r="N27" s="65">
        <v>0.17702169928299002</v>
      </c>
      <c r="O27" s="65">
        <v>4.4255217709152458E-2</v>
      </c>
      <c r="P27" s="65">
        <v>4.409562820448313E-2</v>
      </c>
      <c r="Q27" s="65">
        <v>3.687860898394861E-2</v>
      </c>
      <c r="R27" s="65">
        <v>7.7898240313763828E-2</v>
      </c>
      <c r="S27" s="65">
        <v>7.8958320429993109E-2</v>
      </c>
      <c r="T27" s="65">
        <v>6.9934446064178576E-2</v>
      </c>
      <c r="U27" s="65">
        <v>3.171846779936123E-2</v>
      </c>
      <c r="V27" s="65">
        <v>4.206269128326743E-2</v>
      </c>
      <c r="W27" s="65">
        <v>3.47579022285089E-2</v>
      </c>
      <c r="X27" s="65">
        <v>6.4950632480561932E-2</v>
      </c>
      <c r="Y27" s="65">
        <v>6.2966024587077091E-2</v>
      </c>
      <c r="Z27" s="65">
        <v>6.0730864348422224E-2</v>
      </c>
      <c r="AA27" s="65">
        <v>2.6435573991919981E-2</v>
      </c>
      <c r="AB27" s="65">
        <v>2.8925316221710757E-2</v>
      </c>
      <c r="AC27" s="65">
        <v>2.3563669485511141E-2</v>
      </c>
      <c r="AD27" s="65">
        <v>6.8131879056458414E-2</v>
      </c>
      <c r="AE27" s="65">
        <v>6.3702408436402999E-2</v>
      </c>
      <c r="AF27" s="65">
        <v>5.1258874761481311E-2</v>
      </c>
      <c r="AG27" s="65">
        <v>2.4767616204958137E-2</v>
      </c>
      <c r="AH27" s="65">
        <v>7.6036398902985955E-2</v>
      </c>
      <c r="AI27" s="65">
        <v>3.8770583712239105E-2</v>
      </c>
      <c r="AJ27" s="65">
        <v>3.9399147230220366E-2</v>
      </c>
      <c r="AK27" s="65">
        <v>6.2007853028869027E-2</v>
      </c>
      <c r="AL27" s="65">
        <v>6.6026531250079248E-2</v>
      </c>
      <c r="AM27" s="65">
        <v>5.2505171097544844E-2</v>
      </c>
      <c r="AN27" s="65">
        <v>6.0585360355898232E-2</v>
      </c>
      <c r="AO27" s="65">
        <v>5.0038170339159638E-2</v>
      </c>
    </row>
    <row r="28" spans="1:41" x14ac:dyDescent="0.15">
      <c r="A28" s="27" t="s">
        <v>212</v>
      </c>
      <c r="B28" s="65">
        <v>6.6130639527855255</v>
      </c>
      <c r="C28" s="65">
        <v>8.0407214357050414</v>
      </c>
      <c r="D28" s="65">
        <v>6.8533173258610436</v>
      </c>
      <c r="E28" s="65">
        <v>0.24679206028637291</v>
      </c>
      <c r="F28" s="65">
        <v>0.65881669121842878</v>
      </c>
      <c r="G28" s="65">
        <v>1.1862701570668128</v>
      </c>
      <c r="H28" s="65">
        <v>0.52565883677070635</v>
      </c>
      <c r="I28" s="65">
        <v>0.14955235438095038</v>
      </c>
      <c r="J28" s="65">
        <v>0.27068451657187204</v>
      </c>
      <c r="K28" s="65">
        <v>9.5430099653110903E-2</v>
      </c>
      <c r="L28" s="65">
        <v>0.18430476944642357</v>
      </c>
      <c r="M28" s="65">
        <v>0</v>
      </c>
      <c r="N28" s="65">
        <v>0.11929816856255143</v>
      </c>
      <c r="O28" s="65">
        <v>7.7857987742916815E-2</v>
      </c>
      <c r="P28" s="65">
        <v>8.4239524997854198E-2</v>
      </c>
      <c r="Q28" s="65">
        <v>9.3310949235554427E-2</v>
      </c>
      <c r="R28" s="65">
        <v>0.77274046828391996</v>
      </c>
      <c r="S28" s="65">
        <v>1.0822499919822677</v>
      </c>
      <c r="T28" s="65">
        <v>0.51250831096430527</v>
      </c>
      <c r="U28" s="65">
        <v>0.17025410067168351</v>
      </c>
      <c r="V28" s="65">
        <v>0.99224522293874473</v>
      </c>
      <c r="W28" s="65">
        <v>0.1775905652649144</v>
      </c>
      <c r="X28" s="65">
        <v>1.0137460115797254</v>
      </c>
      <c r="Y28" s="65">
        <v>1.0356203928915975</v>
      </c>
      <c r="Z28" s="65">
        <v>1.1077052641599467</v>
      </c>
      <c r="AA28" s="65">
        <v>0.49054077567381588</v>
      </c>
      <c r="AB28" s="65">
        <v>0.53620661575812223</v>
      </c>
      <c r="AC28" s="65">
        <v>0.4391127159226742</v>
      </c>
      <c r="AD28" s="65">
        <v>2.6664853944191385</v>
      </c>
      <c r="AE28" s="65">
        <v>2.3703787145302351</v>
      </c>
      <c r="AF28" s="65">
        <v>2.1139110511636958</v>
      </c>
      <c r="AG28" s="65">
        <v>0.97496122032302035</v>
      </c>
      <c r="AH28" s="65">
        <v>1.2307737656707818</v>
      </c>
      <c r="AI28" s="65">
        <v>1.6840220805117054</v>
      </c>
      <c r="AJ28" s="65">
        <v>2.1708181076070909</v>
      </c>
      <c r="AK28" s="65">
        <v>2.675131872093619</v>
      </c>
      <c r="AL28" s="65">
        <v>3.6318224527219547</v>
      </c>
      <c r="AM28" s="65">
        <v>3.9369536176435571</v>
      </c>
      <c r="AN28" s="65">
        <v>2.5149214182384236</v>
      </c>
      <c r="AO28" s="65">
        <v>2.3688096008435875</v>
      </c>
    </row>
    <row r="30" spans="1:41" x14ac:dyDescent="0.15">
      <c r="A30" s="27"/>
      <c r="B30" s="17" t="s">
        <v>1</v>
      </c>
      <c r="C30" s="4"/>
      <c r="D30" s="4"/>
      <c r="E30" s="4"/>
      <c r="F30" s="54" t="s">
        <v>2</v>
      </c>
      <c r="J30" s="54" t="s">
        <v>3</v>
      </c>
      <c r="N30" s="54" t="s">
        <v>4</v>
      </c>
      <c r="R30" s="54" t="s">
        <v>5</v>
      </c>
      <c r="V30" s="54" t="s">
        <v>6</v>
      </c>
      <c r="Z30" s="54" t="s">
        <v>7</v>
      </c>
      <c r="AD30" s="54" t="s">
        <v>8</v>
      </c>
    </row>
    <row r="31" spans="1:41" x14ac:dyDescent="0.15">
      <c r="B31" s="51" t="s">
        <v>9</v>
      </c>
      <c r="C31" s="51" t="s">
        <v>68</v>
      </c>
      <c r="D31" s="51" t="s">
        <v>12</v>
      </c>
      <c r="E31" s="51" t="s">
        <v>69</v>
      </c>
      <c r="F31" s="51" t="s">
        <v>10</v>
      </c>
      <c r="G31" s="51" t="s">
        <v>68</v>
      </c>
      <c r="H31" s="51" t="s">
        <v>13</v>
      </c>
      <c r="I31" s="51" t="s">
        <v>69</v>
      </c>
      <c r="J31" s="51" t="s">
        <v>11</v>
      </c>
      <c r="K31" s="51" t="s">
        <v>68</v>
      </c>
      <c r="L31" s="51" t="s">
        <v>14</v>
      </c>
      <c r="M31" s="51" t="s">
        <v>69</v>
      </c>
      <c r="N31" s="51" t="s">
        <v>70</v>
      </c>
      <c r="O31" s="51" t="s">
        <v>68</v>
      </c>
      <c r="P31" s="51" t="s">
        <v>71</v>
      </c>
      <c r="Q31" s="51" t="s">
        <v>69</v>
      </c>
      <c r="R31" s="51" t="s">
        <v>15</v>
      </c>
      <c r="S31" s="51" t="s">
        <v>68</v>
      </c>
      <c r="T31" s="51" t="s">
        <v>17</v>
      </c>
      <c r="U31" s="51" t="s">
        <v>69</v>
      </c>
      <c r="V31" s="51" t="s">
        <v>16</v>
      </c>
      <c r="W31" s="51" t="s">
        <v>68</v>
      </c>
      <c r="X31" s="51" t="s">
        <v>18</v>
      </c>
      <c r="Y31" s="51" t="s">
        <v>69</v>
      </c>
      <c r="Z31" s="51" t="s">
        <v>19</v>
      </c>
      <c r="AA31" s="51" t="s">
        <v>68</v>
      </c>
      <c r="AB31" s="51" t="s">
        <v>22</v>
      </c>
      <c r="AC31" s="51" t="s">
        <v>69</v>
      </c>
      <c r="AD31" s="51" t="s">
        <v>20</v>
      </c>
      <c r="AE31" s="51" t="s">
        <v>68</v>
      </c>
      <c r="AF31" s="51" t="s">
        <v>23</v>
      </c>
      <c r="AG31" s="51" t="s">
        <v>69</v>
      </c>
    </row>
    <row r="32" spans="1:41" x14ac:dyDescent="0.15">
      <c r="A32" s="27" t="s">
        <v>238</v>
      </c>
      <c r="B32" s="1">
        <f>AVERAGE(B3:D3)</f>
        <v>0.69954197373804827</v>
      </c>
      <c r="C32" s="1">
        <f t="shared" ref="C32:C57" si="0">_xlfn.STDEV.P(B3:D3)</f>
        <v>1.638456769551673E-2</v>
      </c>
      <c r="D32" s="1">
        <f>AVERAGE(E3:F3)</f>
        <v>9.0308137775868651E-3</v>
      </c>
      <c r="E32" s="1">
        <f>_xlfn.STDEV.P(E3:F3)</f>
        <v>1.6709371136252723E-3</v>
      </c>
      <c r="F32" s="1">
        <f t="shared" ref="F32:F57" si="1">AVERAGE(H3:I3)</f>
        <v>1.2222952159660903</v>
      </c>
      <c r="G32" s="1">
        <f t="shared" ref="G32:G57" si="2">_xlfn.STDEV.P(H3:I3)</f>
        <v>2.7107394788782435E-2</v>
      </c>
      <c r="H32" s="1">
        <f>AVERAGE(J3:K3)</f>
        <v>8.1911705190143031E-3</v>
      </c>
      <c r="I32" s="1">
        <f t="shared" ref="I32:I57" si="3">_xlfn.STDEV.P(J3:K3)</f>
        <v>4.6545764634263803E-3</v>
      </c>
      <c r="J32" s="1">
        <f t="shared" ref="J32:J57" si="4">AVERAGE(L3:N3)</f>
        <v>3.9238364231320584</v>
      </c>
      <c r="K32" s="1">
        <f t="shared" ref="K32:K57" si="5">_xlfn.STDEV.P(L3:N3)</f>
        <v>0.13432490646821876</v>
      </c>
      <c r="L32" s="1">
        <f t="shared" ref="L32:L57" si="6">AVERAGE(O3:Q3)</f>
        <v>0.13645285315541789</v>
      </c>
      <c r="M32" s="1">
        <f t="shared" ref="M32:M57" si="7">_xlfn.STDEV.P(O3:Q3)</f>
        <v>1.4259481701898172E-2</v>
      </c>
      <c r="N32" s="1">
        <f t="shared" ref="N32:N57" si="8">AVERAGE(R3:T3)</f>
        <v>2.174603073169346</v>
      </c>
      <c r="O32" s="1">
        <f t="shared" ref="O32:O57" si="9">_xlfn.STDEV.P(R3:T3)</f>
        <v>0.10261412122101339</v>
      </c>
      <c r="P32" s="1">
        <f t="shared" ref="P32:P57" si="10">AVERAGE(U3:W3)</f>
        <v>0.12845715002346922</v>
      </c>
      <c r="Q32" s="1">
        <f t="shared" ref="Q32:Q57" si="11">_xlfn.STDEV.P(U11:W11)</f>
        <v>0.1506812952625308</v>
      </c>
      <c r="R32" s="1">
        <f t="shared" ref="R32:R57" si="12">AVERAGE(X3:Z3)</f>
        <v>2.744195425019559</v>
      </c>
      <c r="S32" s="1">
        <f t="shared" ref="S32:S57" si="13">_xlfn.STDEV.P(X3:Z3)</f>
        <v>0.13566422389779292</v>
      </c>
      <c r="T32" s="1">
        <f t="shared" ref="T32:T57" si="14">AVERAGE(AA3:AC3)</f>
        <v>0.11025372379948183</v>
      </c>
      <c r="U32" s="1">
        <f t="shared" ref="U32:U57" si="15">_xlfn.STDEV.P(AA3:AC3)</f>
        <v>1.7115703104175806E-2</v>
      </c>
      <c r="V32" s="1">
        <f>AVERAGE(AD3:AE3)</f>
        <v>3.2704462774672471</v>
      </c>
      <c r="W32" s="1">
        <f t="shared" ref="W32" si="16">_xlfn.STDEV.P(AD3:AE3)</f>
        <v>0.44976225361742372</v>
      </c>
      <c r="X32" s="1">
        <f>AVERAGE(AG3)</f>
        <v>6.7591861827650229E-2</v>
      </c>
      <c r="Y32" s="1">
        <f>_xlfn.STDEV.P(AG3)</f>
        <v>0</v>
      </c>
      <c r="Z32" s="1">
        <f>AVERAGE(AH3:AI3)</f>
        <v>4.2236417061476379</v>
      </c>
      <c r="AA32" s="1">
        <f t="shared" ref="AA32:AA57" si="17">_xlfn.STDEV.P(AH3:AI3)</f>
        <v>1.5144544881394202</v>
      </c>
      <c r="AB32" s="1">
        <f t="shared" ref="AB32:AB57" si="18">AVERAGE(AJ3:AK3)</f>
        <v>7.3587279689049184E-2</v>
      </c>
      <c r="AC32" s="1">
        <f t="shared" ref="AC32:AC57" si="19">_xlfn.STDEV.P(AJ3:AK3)</f>
        <v>2.823396693260433E-2</v>
      </c>
      <c r="AD32" s="65">
        <f>AVERAGE(AL3:AM3)</f>
        <v>3.2641047625330537</v>
      </c>
      <c r="AE32" s="1">
        <f t="shared" ref="AE32:AE53" si="20">_xlfn.STDEV.P(AL3:AM3)</f>
        <v>0.25601975086411644</v>
      </c>
      <c r="AF32" s="1">
        <f t="shared" ref="AF32:AF57" si="21">AVERAGE(AN3:AO3)</f>
        <v>0.18141460886878399</v>
      </c>
      <c r="AG32" s="1">
        <f t="shared" ref="AG32:AG57" si="22">_xlfn.STDEV.P(AN3:AO3)</f>
        <v>6.2195703087952775E-2</v>
      </c>
    </row>
    <row r="33" spans="1:33" x14ac:dyDescent="0.15">
      <c r="A33" s="27" t="s">
        <v>237</v>
      </c>
      <c r="B33" s="1">
        <f t="shared" ref="B33:B57" si="23">AVERAGE(B4:D4)</f>
        <v>4.091757945509559</v>
      </c>
      <c r="C33" s="1">
        <f t="shared" si="0"/>
        <v>0.36758798546608878</v>
      </c>
      <c r="D33" s="1">
        <f t="shared" ref="D33:D57" si="24">AVERAGE(E4:F4)</f>
        <v>2.0250142356274834</v>
      </c>
      <c r="E33" s="1">
        <f t="shared" ref="E33:E57" si="25">_xlfn.STDEV.P(E4:F4)</f>
        <v>0.11289891023377729</v>
      </c>
      <c r="F33" s="1">
        <f t="shared" si="1"/>
        <v>2.233308855400101</v>
      </c>
      <c r="G33" s="1">
        <f t="shared" si="2"/>
        <v>0.11932718547542409</v>
      </c>
      <c r="H33" s="1">
        <f t="shared" ref="H33:H57" si="26">AVERAGE(J4:K4)</f>
        <v>0.92915232572855544</v>
      </c>
      <c r="I33" s="1">
        <f t="shared" si="3"/>
        <v>6.9968241216288696E-2</v>
      </c>
      <c r="J33" s="1">
        <f t="shared" si="4"/>
        <v>1.115858774690514</v>
      </c>
      <c r="K33" s="1">
        <f t="shared" si="5"/>
        <v>4.8801162761122084E-2</v>
      </c>
      <c r="L33" s="1">
        <f t="shared" si="6"/>
        <v>0.34797361688344669</v>
      </c>
      <c r="M33" s="1">
        <f t="shared" si="7"/>
        <v>2.4306530184283703E-2</v>
      </c>
      <c r="N33" s="1">
        <f t="shared" si="8"/>
        <v>0.89328881739809773</v>
      </c>
      <c r="O33" s="1">
        <f t="shared" si="9"/>
        <v>0.11929914526736063</v>
      </c>
      <c r="P33" s="1">
        <f t="shared" si="10"/>
        <v>0.33121578081907682</v>
      </c>
      <c r="Q33" s="1">
        <f t="shared" si="11"/>
        <v>0.2190353094163405</v>
      </c>
      <c r="R33" s="1">
        <f t="shared" si="12"/>
        <v>0.94594814432498298</v>
      </c>
      <c r="S33" s="1">
        <f t="shared" si="13"/>
        <v>1.7103275357513371E-2</v>
      </c>
      <c r="T33" s="1">
        <f t="shared" si="14"/>
        <v>0.43694986559635285</v>
      </c>
      <c r="U33" s="1">
        <f t="shared" si="15"/>
        <v>4.8204070925208925E-2</v>
      </c>
      <c r="V33" s="1">
        <f>AVERAGE(AD4:AF4)</f>
        <v>0.60264086831096375</v>
      </c>
      <c r="W33" s="1">
        <f>_xlfn.STDEV.P(AD4:AF4)</f>
        <v>0.13753627514977423</v>
      </c>
      <c r="X33" s="1">
        <f t="shared" ref="X33:X57" si="27">AVERAGE(AG4)</f>
        <v>0.31944867477881167</v>
      </c>
      <c r="Y33" s="1">
        <f t="shared" ref="Y33:Y57" si="28">_xlfn.STDEV.P(AG4)</f>
        <v>0</v>
      </c>
      <c r="Z33" s="1">
        <f t="shared" ref="Z33:Z55" si="29">AVERAGE(AH4:AI4)</f>
        <v>0.36524953067076238</v>
      </c>
      <c r="AA33" s="1">
        <f t="shared" si="17"/>
        <v>8.761595017897636E-2</v>
      </c>
      <c r="AB33" s="1">
        <f t="shared" si="18"/>
        <v>0.15767143893938748</v>
      </c>
      <c r="AC33" s="1">
        <f t="shared" si="19"/>
        <v>5.4564061244244108E-2</v>
      </c>
      <c r="AD33" s="65">
        <f>AVERAGE(AK4:AM4)</f>
        <v>0.21809084513356791</v>
      </c>
      <c r="AE33" s="1">
        <f>_xlfn.STDEV.P(AK4:AM4)</f>
        <v>1.8442752463342371E-2</v>
      </c>
      <c r="AF33" s="1">
        <f t="shared" si="21"/>
        <v>0.14442874459934774</v>
      </c>
      <c r="AG33" s="1">
        <f t="shared" si="22"/>
        <v>1.1120759103256425E-2</v>
      </c>
    </row>
    <row r="34" spans="1:33" x14ac:dyDescent="0.15">
      <c r="A34" s="27" t="s">
        <v>236</v>
      </c>
      <c r="B34" s="1">
        <f t="shared" si="23"/>
        <v>7.1215599547917607</v>
      </c>
      <c r="C34" s="1">
        <f t="shared" si="0"/>
        <v>1.8097147126250044</v>
      </c>
      <c r="D34" s="1">
        <f t="shared" si="24"/>
        <v>33.509316088452017</v>
      </c>
      <c r="E34" s="1">
        <f t="shared" si="25"/>
        <v>31.218263955346707</v>
      </c>
      <c r="F34" s="1">
        <f t="shared" si="1"/>
        <v>17.2610071260228</v>
      </c>
      <c r="G34" s="1">
        <f t="shared" si="2"/>
        <v>11.237116585096222</v>
      </c>
      <c r="H34" s="1">
        <f t="shared" si="26"/>
        <v>13.790832866412581</v>
      </c>
      <c r="I34" s="1">
        <f t="shared" si="3"/>
        <v>8.9418370368052571</v>
      </c>
      <c r="J34" s="1">
        <f>AVERAGE(L5:N5)</f>
        <v>9.2835712046062877</v>
      </c>
      <c r="K34" s="1">
        <f t="shared" si="5"/>
        <v>0.86662823742405082</v>
      </c>
      <c r="L34" s="1">
        <f t="shared" si="6"/>
        <v>3.7329332728505595</v>
      </c>
      <c r="M34" s="1">
        <f t="shared" si="7"/>
        <v>0.33905139340529561</v>
      </c>
      <c r="N34" s="1">
        <f>AVERAGE(R5,T5)</f>
        <v>14.212337127889242</v>
      </c>
      <c r="O34" s="1">
        <f>_xlfn.STDEV.P(R5,T5)</f>
        <v>1.6500580656284043</v>
      </c>
      <c r="P34" s="1">
        <f>AVERAGE(U5,W5)</f>
        <v>25.797771579982872</v>
      </c>
      <c r="Q34" s="1">
        <f>_xlfn.STDEV.P(U5,W5)</f>
        <v>10.095062638911871</v>
      </c>
      <c r="R34" s="1">
        <f>AVERAGE(X5:Z5)</f>
        <v>14.205335685833257</v>
      </c>
      <c r="S34" s="1">
        <f t="shared" si="13"/>
        <v>1.7557031453543082</v>
      </c>
      <c r="T34" s="1">
        <f t="shared" si="14"/>
        <v>19.724032037464308</v>
      </c>
      <c r="U34" s="1">
        <f t="shared" si="15"/>
        <v>5.0252451071997699</v>
      </c>
      <c r="V34" s="1">
        <f t="shared" ref="V34:V57" si="30">AVERAGE(AD5:AF5)</f>
        <v>58.585390095125028</v>
      </c>
      <c r="W34" s="1">
        <f t="shared" ref="W34:W56" si="31">_xlfn.STDEV.P(AD5:AF5)</f>
        <v>25.851231067803958</v>
      </c>
      <c r="X34" s="1">
        <f t="shared" si="27"/>
        <v>24.706297934830207</v>
      </c>
      <c r="Y34" s="1">
        <f t="shared" si="28"/>
        <v>0</v>
      </c>
      <c r="Z34" s="1">
        <f>AVERAGE(AH5:AI5)</f>
        <v>14.233764953704297</v>
      </c>
      <c r="AA34" s="1">
        <f t="shared" si="17"/>
        <v>4.3691640530523506</v>
      </c>
      <c r="AB34" s="1">
        <f t="shared" si="18"/>
        <v>94.509771582559026</v>
      </c>
      <c r="AC34" s="1">
        <f t="shared" si="19"/>
        <v>25.635055269500395</v>
      </c>
      <c r="AD34" s="65">
        <f>AVERAGE(AK5,AM5)</f>
        <v>61.562686330531811</v>
      </c>
      <c r="AE34" s="1">
        <f>_xlfn.STDEV.P(AK5,AM5)</f>
        <v>7.3120299825268029</v>
      </c>
      <c r="AF34" s="1">
        <f t="shared" si="21"/>
        <v>15.123424800095243</v>
      </c>
      <c r="AG34" s="1">
        <f t="shared" si="22"/>
        <v>1.6646427887476305</v>
      </c>
    </row>
    <row r="35" spans="1:33" x14ac:dyDescent="0.15">
      <c r="A35" s="27" t="s">
        <v>235</v>
      </c>
      <c r="B35" s="1">
        <f t="shared" si="23"/>
        <v>0.32270622371879748</v>
      </c>
      <c r="C35" s="1">
        <f t="shared" si="0"/>
        <v>0.25471745027801945</v>
      </c>
      <c r="D35" s="1">
        <f t="shared" si="24"/>
        <v>0</v>
      </c>
      <c r="E35" s="1">
        <f t="shared" si="25"/>
        <v>0</v>
      </c>
      <c r="F35" s="1">
        <f t="shared" si="1"/>
        <v>0.31965222447417097</v>
      </c>
      <c r="G35" s="1">
        <f t="shared" si="2"/>
        <v>0.10437992549545766</v>
      </c>
      <c r="H35" s="1">
        <f t="shared" si="26"/>
        <v>0</v>
      </c>
      <c r="I35" s="1">
        <f t="shared" si="3"/>
        <v>0</v>
      </c>
      <c r="J35" s="1">
        <f t="shared" si="4"/>
        <v>0.60741696717341076</v>
      </c>
      <c r="K35" s="1">
        <f t="shared" si="5"/>
        <v>0.20477788959057497</v>
      </c>
      <c r="L35" s="1">
        <f t="shared" si="6"/>
        <v>0</v>
      </c>
      <c r="M35" s="1">
        <f t="shared" si="7"/>
        <v>0</v>
      </c>
      <c r="N35" s="1">
        <f t="shared" si="8"/>
        <v>2.9419751008057311</v>
      </c>
      <c r="O35" s="1">
        <f t="shared" si="9"/>
        <v>0.11261798713794789</v>
      </c>
      <c r="P35" s="1">
        <f>AVERAGE(U6:W6)</f>
        <v>0</v>
      </c>
      <c r="Q35" s="1">
        <f>_xlfn.STDEV.P(U6:W6)</f>
        <v>0</v>
      </c>
      <c r="R35" s="1">
        <f>AVERAGE(X6:Z6)</f>
        <v>2.9672837061768136</v>
      </c>
      <c r="S35" s="1">
        <f t="shared" si="13"/>
        <v>0.14066226623446526</v>
      </c>
      <c r="T35" s="1">
        <f t="shared" si="14"/>
        <v>0</v>
      </c>
      <c r="U35" s="1">
        <f t="shared" si="15"/>
        <v>0</v>
      </c>
      <c r="V35" s="1">
        <f t="shared" si="30"/>
        <v>2.0534423410241218</v>
      </c>
      <c r="W35" s="1">
        <f t="shared" si="31"/>
        <v>1.4526851461592654</v>
      </c>
      <c r="X35" s="1">
        <f t="shared" si="27"/>
        <v>0</v>
      </c>
      <c r="Y35" s="1">
        <f t="shared" si="28"/>
        <v>0</v>
      </c>
      <c r="Z35" s="1">
        <f t="shared" si="29"/>
        <v>0</v>
      </c>
      <c r="AA35" s="1">
        <f t="shared" si="17"/>
        <v>0</v>
      </c>
      <c r="AB35" s="1">
        <f t="shared" si="18"/>
        <v>0</v>
      </c>
      <c r="AC35" s="1">
        <f t="shared" si="19"/>
        <v>0</v>
      </c>
      <c r="AD35" s="65">
        <f>AVERAGE(AL6:AM6)</f>
        <v>0</v>
      </c>
      <c r="AE35" s="1">
        <f t="shared" si="20"/>
        <v>0</v>
      </c>
      <c r="AF35" s="1">
        <f t="shared" si="21"/>
        <v>0</v>
      </c>
      <c r="AG35" s="1">
        <f t="shared" si="22"/>
        <v>0</v>
      </c>
    </row>
    <row r="36" spans="1:33" x14ac:dyDescent="0.15">
      <c r="A36" s="27" t="s">
        <v>234</v>
      </c>
      <c r="B36" s="1">
        <f t="shared" si="23"/>
        <v>5.0707222373061629E-4</v>
      </c>
      <c r="C36" s="1">
        <f t="shared" si="0"/>
        <v>7.17108415902522E-4</v>
      </c>
      <c r="D36" s="1">
        <f t="shared" si="24"/>
        <v>3.9269074773777774E-3</v>
      </c>
      <c r="E36" s="1">
        <f t="shared" si="25"/>
        <v>2.1256226739064274E-3</v>
      </c>
      <c r="F36" s="1">
        <f t="shared" si="1"/>
        <v>0</v>
      </c>
      <c r="G36" s="1">
        <f t="shared" si="2"/>
        <v>0</v>
      </c>
      <c r="H36" s="1">
        <f t="shared" si="26"/>
        <v>0</v>
      </c>
      <c r="I36" s="1">
        <f t="shared" si="3"/>
        <v>0</v>
      </c>
      <c r="J36" s="1">
        <f t="shared" si="4"/>
        <v>5.279231504909446E-4</v>
      </c>
      <c r="K36" s="1">
        <f t="shared" si="5"/>
        <v>7.4659607931502631E-4</v>
      </c>
      <c r="L36" s="1">
        <f t="shared" si="6"/>
        <v>1.6568989405788168E-3</v>
      </c>
      <c r="M36" s="1">
        <f t="shared" si="7"/>
        <v>2.3432089532481755E-3</v>
      </c>
      <c r="N36" s="1">
        <f t="shared" si="8"/>
        <v>5.1163011146578676E-3</v>
      </c>
      <c r="O36" s="1">
        <f t="shared" si="9"/>
        <v>5.3437988347704787E-3</v>
      </c>
      <c r="P36" s="1">
        <f>AVERAGE(U7:W7)</f>
        <v>7.8122066616977239E-3</v>
      </c>
      <c r="Q36" s="1">
        <f t="shared" si="11"/>
        <v>3.9706753589429031E-3</v>
      </c>
      <c r="R36" s="1">
        <f t="shared" si="12"/>
        <v>0</v>
      </c>
      <c r="S36" s="1">
        <f t="shared" si="13"/>
        <v>0</v>
      </c>
      <c r="T36" s="1">
        <f t="shared" si="14"/>
        <v>1.9005609611263486E-3</v>
      </c>
      <c r="U36" s="1">
        <f t="shared" si="15"/>
        <v>2.6877990873417266E-3</v>
      </c>
      <c r="V36" s="1">
        <f t="shared" si="30"/>
        <v>9.3744280134157234E-4</v>
      </c>
      <c r="W36" s="1">
        <f t="shared" si="31"/>
        <v>1.3257443236062787E-3</v>
      </c>
      <c r="X36" s="1">
        <f t="shared" si="27"/>
        <v>1.1884668651231032E-2</v>
      </c>
      <c r="Y36" s="1">
        <f t="shared" si="28"/>
        <v>0</v>
      </c>
      <c r="Z36" s="1">
        <f t="shared" si="29"/>
        <v>0.17484032149302203</v>
      </c>
      <c r="AA36" s="1">
        <f t="shared" si="17"/>
        <v>0.12544737054506472</v>
      </c>
      <c r="AB36" s="1">
        <f t="shared" si="18"/>
        <v>8.5360625549718766E-2</v>
      </c>
      <c r="AC36" s="1">
        <f t="shared" si="19"/>
        <v>2.885866210648904E-2</v>
      </c>
      <c r="AD36" s="65">
        <f>AVERAGE(AL7:AM7)</f>
        <v>0.11343270690659202</v>
      </c>
      <c r="AE36" s="1">
        <f t="shared" si="20"/>
        <v>1.2326847985141455E-2</v>
      </c>
      <c r="AF36" s="1">
        <f t="shared" si="21"/>
        <v>5.2669462938483361E-2</v>
      </c>
      <c r="AG36" s="1">
        <f t="shared" si="22"/>
        <v>1.4683374763677426E-2</v>
      </c>
    </row>
    <row r="37" spans="1:33" x14ac:dyDescent="0.15">
      <c r="A37" s="27" t="s">
        <v>233</v>
      </c>
      <c r="B37" s="1">
        <f t="shared" si="23"/>
        <v>9.5558483347411863E-2</v>
      </c>
      <c r="C37" s="1">
        <f t="shared" si="0"/>
        <v>2.5044733758650604E-2</v>
      </c>
      <c r="D37" s="1">
        <f t="shared" si="24"/>
        <v>0</v>
      </c>
      <c r="E37" s="1">
        <f t="shared" si="25"/>
        <v>0</v>
      </c>
      <c r="F37" s="1">
        <f t="shared" si="1"/>
        <v>3.2311030287183722E-3</v>
      </c>
      <c r="G37" s="1">
        <f t="shared" si="2"/>
        <v>2.7643469247374207E-4</v>
      </c>
      <c r="H37" s="1">
        <f t="shared" si="26"/>
        <v>0</v>
      </c>
      <c r="I37" s="1">
        <f t="shared" si="3"/>
        <v>0</v>
      </c>
      <c r="J37" s="1">
        <f t="shared" si="4"/>
        <v>0</v>
      </c>
      <c r="K37" s="1">
        <f t="shared" si="5"/>
        <v>0</v>
      </c>
      <c r="L37" s="1">
        <f t="shared" si="6"/>
        <v>0</v>
      </c>
      <c r="M37" s="1">
        <f t="shared" si="7"/>
        <v>0</v>
      </c>
      <c r="N37" s="1">
        <f t="shared" si="8"/>
        <v>4.1229330101863725E-4</v>
      </c>
      <c r="O37" s="1">
        <f t="shared" si="9"/>
        <v>5.8307077797612979E-4</v>
      </c>
      <c r="P37" s="1">
        <f>AVERAGE(U8:W8)</f>
        <v>6.0773994564629742E-4</v>
      </c>
      <c r="Q37" s="1">
        <f t="shared" si="11"/>
        <v>0</v>
      </c>
      <c r="R37" s="1">
        <f t="shared" si="12"/>
        <v>2.5209668815538819E-4</v>
      </c>
      <c r="S37" s="1">
        <f t="shared" si="13"/>
        <v>3.5651855541869081E-4</v>
      </c>
      <c r="T37" s="1">
        <f t="shared" si="14"/>
        <v>0</v>
      </c>
      <c r="U37" s="1">
        <f t="shared" si="15"/>
        <v>0</v>
      </c>
      <c r="V37" s="1">
        <f>AVERAGE(AF8)</f>
        <v>8.5248704746999238E-3</v>
      </c>
      <c r="W37" s="1">
        <f>_xlfn.STDEV.P(AF8)</f>
        <v>0</v>
      </c>
      <c r="X37" s="1">
        <f t="shared" si="27"/>
        <v>0</v>
      </c>
      <c r="Y37" s="1">
        <f t="shared" si="28"/>
        <v>0</v>
      </c>
      <c r="Z37" s="65">
        <f>AVERAGE(AH8:AI8)</f>
        <v>3.8567761885912127E-3</v>
      </c>
      <c r="AA37" s="1">
        <f t="shared" si="17"/>
        <v>3.514502983380627E-3</v>
      </c>
      <c r="AB37" s="1">
        <f t="shared" si="18"/>
        <v>1.4125490860807427E-3</v>
      </c>
      <c r="AC37" s="1">
        <f t="shared" si="19"/>
        <v>1.4125490860807427E-3</v>
      </c>
      <c r="AD37" s="65">
        <f>AVERAGE(AL8)</f>
        <v>1.3277106032460592E-2</v>
      </c>
      <c r="AE37" s="1">
        <f>_xlfn.STDEV.P(AL8)</f>
        <v>0</v>
      </c>
      <c r="AF37" s="65">
        <f>AVERAGE(AN8:AO8)</f>
        <v>7.393876638043557E-3</v>
      </c>
      <c r="AG37" s="1">
        <f t="shared" si="22"/>
        <v>3.4950817370160876E-4</v>
      </c>
    </row>
    <row r="38" spans="1:33" x14ac:dyDescent="0.15">
      <c r="A38" s="27" t="s">
        <v>232</v>
      </c>
      <c r="B38" s="1">
        <f t="shared" si="23"/>
        <v>0.75575589192391035</v>
      </c>
      <c r="C38" s="1">
        <f t="shared" si="0"/>
        <v>0.20871247587720862</v>
      </c>
      <c r="D38" s="1">
        <f t="shared" si="24"/>
        <v>0.17561251490672081</v>
      </c>
      <c r="E38" s="1">
        <f t="shared" si="25"/>
        <v>2.8285860984261644E-2</v>
      </c>
      <c r="F38" s="1">
        <f t="shared" si="1"/>
        <v>0.44208523772477981</v>
      </c>
      <c r="G38" s="1">
        <f t="shared" si="2"/>
        <v>6.3361680938513645E-2</v>
      </c>
      <c r="H38" s="1">
        <f t="shared" si="26"/>
        <v>0.45294538107715421</v>
      </c>
      <c r="I38" s="1">
        <f t="shared" si="3"/>
        <v>2.6492337143797645E-2</v>
      </c>
      <c r="J38" s="1">
        <f t="shared" si="4"/>
        <v>0.67786538194410306</v>
      </c>
      <c r="K38" s="1">
        <f t="shared" si="5"/>
        <v>3.3249596198209164E-2</v>
      </c>
      <c r="L38" s="1">
        <f t="shared" si="6"/>
        <v>0.71131985092439987</v>
      </c>
      <c r="M38" s="1">
        <f t="shared" si="7"/>
        <v>1.3484857441980407E-2</v>
      </c>
      <c r="N38" s="1">
        <f t="shared" si="8"/>
        <v>3.0417267086836226</v>
      </c>
      <c r="O38" s="1">
        <f t="shared" si="9"/>
        <v>0.27544157181605489</v>
      </c>
      <c r="P38" s="1">
        <f t="shared" si="10"/>
        <v>2.7267780362167486</v>
      </c>
      <c r="Q38" s="1">
        <f t="shared" si="11"/>
        <v>0.20495496022760748</v>
      </c>
      <c r="R38" s="1">
        <f t="shared" si="12"/>
        <v>2.5004461911182241</v>
      </c>
      <c r="S38" s="1">
        <f t="shared" si="13"/>
        <v>0.22033341370714962</v>
      </c>
      <c r="T38" s="1">
        <f t="shared" si="14"/>
        <v>1.5312271277550582</v>
      </c>
      <c r="U38" s="1">
        <f t="shared" si="15"/>
        <v>0.17131927095640598</v>
      </c>
      <c r="V38" s="1">
        <f>AVERAGE(AD9:AF9)</f>
        <v>2.562018411718523</v>
      </c>
      <c r="W38" s="1">
        <f t="shared" si="31"/>
        <v>0.46705364437311175</v>
      </c>
      <c r="X38" s="1">
        <f t="shared" si="27"/>
        <v>1.3049296063012434</v>
      </c>
      <c r="Y38" s="1">
        <f t="shared" si="28"/>
        <v>0</v>
      </c>
      <c r="Z38" s="1">
        <f t="shared" si="29"/>
        <v>2.41595659143122</v>
      </c>
      <c r="AA38" s="1">
        <f t="shared" si="17"/>
        <v>0.67294499452590728</v>
      </c>
      <c r="AB38" s="1">
        <f t="shared" si="18"/>
        <v>2.9795763428106374</v>
      </c>
      <c r="AC38" s="1">
        <f t="shared" si="19"/>
        <v>0.82477148327632255</v>
      </c>
      <c r="AD38" s="65">
        <f>AVERAGE(AK9:AM9)</f>
        <v>2.9223165952524988</v>
      </c>
      <c r="AE38" s="1">
        <f>_xlfn.STDEV.P(AK9:AM9)</f>
        <v>0.62986299248555611</v>
      </c>
      <c r="AF38" s="1">
        <f t="shared" si="21"/>
        <v>3.1169664263557393</v>
      </c>
      <c r="AG38" s="1">
        <f t="shared" si="22"/>
        <v>0.23421467846066513</v>
      </c>
    </row>
    <row r="39" spans="1:33" x14ac:dyDescent="0.15">
      <c r="A39" s="27" t="s">
        <v>231</v>
      </c>
      <c r="B39" s="1">
        <f t="shared" si="23"/>
        <v>2.2161923841291107</v>
      </c>
      <c r="C39" s="1">
        <f t="shared" si="0"/>
        <v>0.12574955420604089</v>
      </c>
      <c r="D39" s="1">
        <f t="shared" si="24"/>
        <v>1.6806478624017553E-2</v>
      </c>
      <c r="E39" s="1">
        <f t="shared" si="25"/>
        <v>3.1842507635272362E-3</v>
      </c>
      <c r="F39" s="1">
        <f t="shared" si="1"/>
        <v>2.3937145604436845</v>
      </c>
      <c r="G39" s="1">
        <f t="shared" si="2"/>
        <v>8.428383698393449E-2</v>
      </c>
      <c r="H39" s="1">
        <f t="shared" si="26"/>
        <v>1.1040430466754101E-2</v>
      </c>
      <c r="I39" s="1">
        <f t="shared" si="3"/>
        <v>2.0580660354233967E-3</v>
      </c>
      <c r="J39" s="1">
        <f t="shared" si="4"/>
        <v>3.2461130961264772</v>
      </c>
      <c r="K39" s="1">
        <f t="shared" si="5"/>
        <v>6.6158968582685398E-2</v>
      </c>
      <c r="L39" s="1">
        <f t="shared" si="6"/>
        <v>0.11202399353497378</v>
      </c>
      <c r="M39" s="1">
        <f t="shared" si="7"/>
        <v>2.2739514208557542E-2</v>
      </c>
      <c r="N39" s="1">
        <f t="shared" si="8"/>
        <v>1.2943241716168343</v>
      </c>
      <c r="O39" s="1">
        <f t="shared" si="9"/>
        <v>7.2987240037094031E-2</v>
      </c>
      <c r="P39" s="1">
        <f t="shared" si="10"/>
        <v>3.5618248386205142E-2</v>
      </c>
      <c r="Q39" s="1">
        <f t="shared" si="11"/>
        <v>1.4097521333826401E-2</v>
      </c>
      <c r="R39" s="1">
        <f t="shared" si="12"/>
        <v>1.318702209383009</v>
      </c>
      <c r="S39" s="1">
        <f t="shared" si="13"/>
        <v>6.4106700848287221E-2</v>
      </c>
      <c r="T39" s="1">
        <f t="shared" si="14"/>
        <v>3.9240296147673638E-2</v>
      </c>
      <c r="U39" s="1">
        <f t="shared" si="15"/>
        <v>1.7250004929114281E-2</v>
      </c>
      <c r="V39" s="1">
        <f t="shared" si="30"/>
        <v>0.81921562988985819</v>
      </c>
      <c r="W39" s="1">
        <f t="shared" si="31"/>
        <v>0.53421646322859861</v>
      </c>
      <c r="X39" s="1">
        <f t="shared" si="27"/>
        <v>3.28143063644609E-2</v>
      </c>
      <c r="Y39" s="1">
        <f t="shared" si="28"/>
        <v>0</v>
      </c>
      <c r="Z39" s="1">
        <f t="shared" si="29"/>
        <v>0.92889787375425215</v>
      </c>
      <c r="AA39" s="1">
        <f t="shared" si="17"/>
        <v>0.25536741627437265</v>
      </c>
      <c r="AB39" s="1">
        <f t="shared" si="18"/>
        <v>6.885954667507968E-2</v>
      </c>
      <c r="AC39" s="1">
        <f t="shared" si="19"/>
        <v>2.754692844993099E-2</v>
      </c>
      <c r="AD39" s="65">
        <f>AVERAGE(AL10:AM10)</f>
        <v>0.52644554309616298</v>
      </c>
      <c r="AE39" s="1">
        <f>_xlfn.STDEV.P(AL10:AM10)</f>
        <v>7.7714985020547744E-3</v>
      </c>
      <c r="AF39" s="1">
        <f t="shared" si="21"/>
        <v>7.1272848111493411E-2</v>
      </c>
      <c r="AG39" s="1">
        <f t="shared" si="22"/>
        <v>1.7361357629720457E-2</v>
      </c>
    </row>
    <row r="40" spans="1:33" x14ac:dyDescent="0.15">
      <c r="A40" s="27" t="s">
        <v>230</v>
      </c>
      <c r="B40" s="1">
        <f t="shared" si="23"/>
        <v>0.84398272310516609</v>
      </c>
      <c r="C40" s="1">
        <f t="shared" si="0"/>
        <v>3.7661950412394729E-2</v>
      </c>
      <c r="D40" s="1">
        <f t="shared" si="24"/>
        <v>0.33829959951729416</v>
      </c>
      <c r="E40" s="1">
        <f t="shared" si="25"/>
        <v>1.4845359709634881E-2</v>
      </c>
      <c r="F40" s="1">
        <f t="shared" si="1"/>
        <v>0.95554003237322038</v>
      </c>
      <c r="G40" s="1">
        <f t="shared" si="2"/>
        <v>2.4888443200659804E-2</v>
      </c>
      <c r="H40" s="1">
        <f t="shared" si="26"/>
        <v>0.3146327017341084</v>
      </c>
      <c r="I40" s="1">
        <f t="shared" si="3"/>
        <v>7.7021824468342381E-3</v>
      </c>
      <c r="J40" s="1">
        <f>AVERAGE(L11:N11)</f>
        <v>1.2220443682877846</v>
      </c>
      <c r="K40" s="1">
        <f t="shared" si="5"/>
        <v>6.5575395889543281E-2</v>
      </c>
      <c r="L40" s="1">
        <f t="shared" si="6"/>
        <v>0.61060286063634484</v>
      </c>
      <c r="M40" s="1">
        <f t="shared" si="7"/>
        <v>7.2070898697084981E-2</v>
      </c>
      <c r="N40" s="1">
        <f t="shared" si="8"/>
        <v>3.019447554370212</v>
      </c>
      <c r="O40" s="1">
        <f t="shared" si="9"/>
        <v>0.22048125170505514</v>
      </c>
      <c r="P40" s="1">
        <f t="shared" si="10"/>
        <v>1.695356447755783</v>
      </c>
      <c r="Q40" s="1">
        <f t="shared" si="11"/>
        <v>2.7454330791574157E-3</v>
      </c>
      <c r="R40" s="1">
        <f t="shared" si="12"/>
        <v>3.0097545678641069</v>
      </c>
      <c r="S40" s="1">
        <f t="shared" si="13"/>
        <v>4.1095424762141695E-2</v>
      </c>
      <c r="T40" s="1">
        <f t="shared" si="14"/>
        <v>1.508985962201687</v>
      </c>
      <c r="U40" s="1">
        <f t="shared" si="15"/>
        <v>0.11730824246569119</v>
      </c>
      <c r="V40" s="1">
        <f t="shared" si="30"/>
        <v>2.5267399448247017</v>
      </c>
      <c r="W40" s="1">
        <f t="shared" si="31"/>
        <v>0.24180198823901644</v>
      </c>
      <c r="X40" s="1">
        <f t="shared" si="27"/>
        <v>1.081259441124683</v>
      </c>
      <c r="Y40" s="1">
        <f t="shared" si="28"/>
        <v>0</v>
      </c>
      <c r="Z40" s="1">
        <f t="shared" si="29"/>
        <v>1.2564757399202344</v>
      </c>
      <c r="AA40" s="1">
        <f t="shared" si="17"/>
        <v>0.37784078460417547</v>
      </c>
      <c r="AB40" s="1">
        <f t="shared" si="18"/>
        <v>0.99376170957405874</v>
      </c>
      <c r="AC40" s="1">
        <f t="shared" si="19"/>
        <v>0.21808769385937865</v>
      </c>
      <c r="AD40" s="65">
        <f>AVERAGE(AK11:AM11)</f>
        <v>0.90215963663439658</v>
      </c>
      <c r="AE40" s="1">
        <f>_xlfn.STDEV.P(AK11:AM11)</f>
        <v>0.22526127080925545</v>
      </c>
      <c r="AF40" s="1">
        <f t="shared" si="21"/>
        <v>0.74677028313252469</v>
      </c>
      <c r="AG40" s="1">
        <f t="shared" si="22"/>
        <v>4.9288635941604209E-2</v>
      </c>
    </row>
    <row r="41" spans="1:33" x14ac:dyDescent="0.15">
      <c r="A41" s="27" t="s">
        <v>229</v>
      </c>
      <c r="B41" s="1">
        <f t="shared" si="23"/>
        <v>0.28024600621386225</v>
      </c>
      <c r="C41" s="1">
        <f t="shared" si="0"/>
        <v>9.4470579609637739E-3</v>
      </c>
      <c r="D41" s="1">
        <f t="shared" si="24"/>
        <v>0.35121870324953636</v>
      </c>
      <c r="E41" s="1">
        <f t="shared" si="25"/>
        <v>0.32331399230122188</v>
      </c>
      <c r="F41" s="1">
        <f t="shared" si="1"/>
        <v>0.32265614927152397</v>
      </c>
      <c r="G41" s="1">
        <f t="shared" si="2"/>
        <v>8.3517144115674624E-2</v>
      </c>
      <c r="H41" s="1">
        <f t="shared" si="26"/>
        <v>0.11499907909897295</v>
      </c>
      <c r="I41" s="1">
        <f t="shared" si="3"/>
        <v>5.7715446151613128E-2</v>
      </c>
      <c r="J41" s="1">
        <f t="shared" si="4"/>
        <v>0.39057325252057923</v>
      </c>
      <c r="K41" s="1">
        <f t="shared" si="5"/>
        <v>5.0490690438546254E-3</v>
      </c>
      <c r="L41" s="1">
        <f t="shared" si="6"/>
        <v>0.1814759528431614</v>
      </c>
      <c r="M41" s="1">
        <f t="shared" si="7"/>
        <v>2.0750235305910043E-2</v>
      </c>
      <c r="N41" s="1">
        <f t="shared" si="8"/>
        <v>0.3782283853237523</v>
      </c>
      <c r="O41" s="1">
        <f t="shared" si="9"/>
        <v>0.20369036892012385</v>
      </c>
      <c r="P41" s="1">
        <f t="shared" si="10"/>
        <v>0.32383459717410573</v>
      </c>
      <c r="Q41" s="1">
        <f t="shared" si="11"/>
        <v>0.75212146781647027</v>
      </c>
      <c r="R41" s="1">
        <f t="shared" si="12"/>
        <v>0.19964434118105212</v>
      </c>
      <c r="S41" s="1">
        <f t="shared" si="13"/>
        <v>1.84927310215958E-2</v>
      </c>
      <c r="T41" s="1">
        <f t="shared" si="14"/>
        <v>7.4947450490215367E-2</v>
      </c>
      <c r="U41" s="1">
        <f t="shared" si="15"/>
        <v>9.0393155204225497E-3</v>
      </c>
      <c r="V41" s="1">
        <f t="shared" si="30"/>
        <v>0.29807332220849408</v>
      </c>
      <c r="W41" s="1">
        <f t="shared" si="31"/>
        <v>7.2490177998797159E-2</v>
      </c>
      <c r="X41" s="1">
        <f t="shared" si="27"/>
        <v>8.8950248840431956E-2</v>
      </c>
      <c r="Y41" s="1">
        <f t="shared" si="28"/>
        <v>0</v>
      </c>
      <c r="Z41" s="1">
        <f t="shared" si="29"/>
        <v>0.16881861356275937</v>
      </c>
      <c r="AA41" s="1">
        <f t="shared" si="17"/>
        <v>3.6359775901633959E-2</v>
      </c>
      <c r="AB41" s="1">
        <f t="shared" si="18"/>
        <v>0.1445552173581745</v>
      </c>
      <c r="AC41" s="1">
        <f t="shared" si="19"/>
        <v>1.6749613822312187E-2</v>
      </c>
      <c r="AD41" s="1">
        <f t="shared" ref="AD41:AD53" si="32">AVERAGE(AL12:AM12)</f>
        <v>0.18653990696619541</v>
      </c>
      <c r="AE41" s="1">
        <f>_xlfn.STDEV.P(AK12:AM12)</f>
        <v>3.4504436494458418E-2</v>
      </c>
      <c r="AF41" s="65">
        <f>AVERAGE(AN12:AO12)</f>
        <v>0</v>
      </c>
      <c r="AG41" s="1">
        <f t="shared" si="22"/>
        <v>0</v>
      </c>
    </row>
    <row r="42" spans="1:33" x14ac:dyDescent="0.15">
      <c r="A42" s="27" t="s">
        <v>228</v>
      </c>
      <c r="B42" s="1">
        <f t="shared" si="23"/>
        <v>0.35462908123476961</v>
      </c>
      <c r="C42" s="1">
        <f t="shared" si="0"/>
        <v>3.1299755950245978E-2</v>
      </c>
      <c r="D42" s="1">
        <f t="shared" si="24"/>
        <v>0.32376817121519946</v>
      </c>
      <c r="E42" s="1">
        <f t="shared" si="25"/>
        <v>0.32376817121519946</v>
      </c>
      <c r="F42" s="1">
        <f t="shared" si="1"/>
        <v>0.45357482072212968</v>
      </c>
      <c r="G42" s="1">
        <f t="shared" si="2"/>
        <v>9.7498419477685269E-2</v>
      </c>
      <c r="H42" s="1">
        <f t="shared" si="26"/>
        <v>0.17820183034533899</v>
      </c>
      <c r="I42" s="1">
        <f t="shared" si="3"/>
        <v>5.5592783367643075E-2</v>
      </c>
      <c r="J42" s="1">
        <f t="shared" si="4"/>
        <v>0.26017288481040246</v>
      </c>
      <c r="K42" s="1">
        <f t="shared" si="5"/>
        <v>0.18444192556334427</v>
      </c>
      <c r="L42" s="1">
        <f t="shared" si="6"/>
        <v>0.18563675741328778</v>
      </c>
      <c r="M42" s="1">
        <f t="shared" si="7"/>
        <v>1.46559701296816E-2</v>
      </c>
      <c r="N42" s="1">
        <f t="shared" si="8"/>
        <v>0.87932108050028412</v>
      </c>
      <c r="O42" s="1">
        <f t="shared" si="9"/>
        <v>0.2089769426304269</v>
      </c>
      <c r="P42" s="1">
        <f t="shared" si="10"/>
        <v>0.49947954429117775</v>
      </c>
      <c r="Q42" s="1">
        <f t="shared" si="11"/>
        <v>3.1529582650509112E-2</v>
      </c>
      <c r="R42" s="1">
        <f t="shared" si="12"/>
        <v>0.69088891777719008</v>
      </c>
      <c r="S42" s="1">
        <f t="shared" si="13"/>
        <v>2.6307136753847549E-2</v>
      </c>
      <c r="T42" s="1">
        <f t="shared" si="14"/>
        <v>0.22858200224981226</v>
      </c>
      <c r="U42" s="1">
        <f t="shared" si="15"/>
        <v>1.284037980197905E-2</v>
      </c>
      <c r="V42" s="1">
        <f t="shared" si="30"/>
        <v>0.60562453579494413</v>
      </c>
      <c r="W42" s="1">
        <f t="shared" si="31"/>
        <v>0.46153530967109785</v>
      </c>
      <c r="X42" s="1">
        <f t="shared" si="27"/>
        <v>0.31112746442893824</v>
      </c>
      <c r="Y42" s="1">
        <f t="shared" si="28"/>
        <v>0</v>
      </c>
      <c r="Z42" s="65">
        <f>AVERAGE(AH13)</f>
        <v>0.46405419922339636</v>
      </c>
      <c r="AA42" s="1">
        <f t="shared" si="17"/>
        <v>0.23202709961169818</v>
      </c>
      <c r="AB42" s="1">
        <f t="shared" si="18"/>
        <v>0</v>
      </c>
      <c r="AC42" s="1">
        <f t="shared" si="19"/>
        <v>0</v>
      </c>
      <c r="AD42" s="1">
        <f t="shared" si="32"/>
        <v>0</v>
      </c>
      <c r="AE42" s="1">
        <f t="shared" si="20"/>
        <v>0</v>
      </c>
      <c r="AF42" s="1">
        <f t="shared" si="21"/>
        <v>0</v>
      </c>
      <c r="AG42" s="1">
        <f t="shared" si="22"/>
        <v>0</v>
      </c>
    </row>
    <row r="43" spans="1:33" s="114" customFormat="1" x14ac:dyDescent="0.15">
      <c r="A43" s="113" t="s">
        <v>227</v>
      </c>
      <c r="B43" s="114">
        <f t="shared" si="23"/>
        <v>1.2948363802480476</v>
      </c>
      <c r="C43" s="114">
        <f t="shared" si="0"/>
        <v>0.17080619788688942</v>
      </c>
      <c r="D43" s="114">
        <f>AVERAGE(E14:F14)</f>
        <v>10.227599738894117</v>
      </c>
      <c r="E43" s="114">
        <f t="shared" si="25"/>
        <v>10.227599738894117</v>
      </c>
      <c r="F43" s="114">
        <f t="shared" si="1"/>
        <v>3.3930558493336855</v>
      </c>
      <c r="G43" s="114">
        <f t="shared" si="2"/>
        <v>2.2693091717995424</v>
      </c>
      <c r="H43" s="114">
        <f t="shared" si="26"/>
        <v>3.0812785607297286</v>
      </c>
      <c r="I43" s="114">
        <f t="shared" si="3"/>
        <v>2.2538987065977896</v>
      </c>
      <c r="J43" s="114">
        <f>AVERAGE(L14,N14)</f>
        <v>1.501652516731808</v>
      </c>
      <c r="K43" s="114">
        <f>_xlfn.STDEV.P(L14,N14)</f>
        <v>7.22827482383398E-2</v>
      </c>
      <c r="L43" s="114">
        <f t="shared" si="6"/>
        <v>0.43577540171580859</v>
      </c>
      <c r="M43" s="114">
        <f t="shared" si="7"/>
        <v>6.7171839933094807E-2</v>
      </c>
      <c r="N43" s="114">
        <f>AVERAGE(R14,T14)</f>
        <v>3.2402411929519834</v>
      </c>
      <c r="O43" s="114">
        <f t="shared" si="9"/>
        <v>7.7333712419720468</v>
      </c>
      <c r="P43" s="114">
        <f>AVERAGE(U14,W14)</f>
        <v>1.6709235657446451</v>
      </c>
      <c r="Q43" s="114">
        <f t="shared" si="11"/>
        <v>4.9403526605956202E-3</v>
      </c>
      <c r="R43" s="114">
        <f>AVERAGE(X14:Z14)</f>
        <v>3.792361892113973</v>
      </c>
      <c r="S43" s="114">
        <f t="shared" si="13"/>
        <v>0.311941765173541</v>
      </c>
      <c r="T43" s="114">
        <f t="shared" si="14"/>
        <v>1.1811824309480345</v>
      </c>
      <c r="U43" s="114">
        <f t="shared" si="15"/>
        <v>0.13558334226087615</v>
      </c>
      <c r="V43" s="1">
        <f>AVERAGE(AE14:AF14)</f>
        <v>18.184385517524031</v>
      </c>
      <c r="W43" s="1">
        <f>_xlfn.STDEV.P(AE14:AF14)</f>
        <v>4.1782979562942009</v>
      </c>
      <c r="X43" s="1">
        <f t="shared" si="27"/>
        <v>1.9394117368647514</v>
      </c>
      <c r="Y43" s="1">
        <f t="shared" si="28"/>
        <v>0</v>
      </c>
      <c r="Z43" s="114">
        <f>AVERAGE(AH14)</f>
        <v>3.7524365740491934</v>
      </c>
      <c r="AA43" s="114">
        <f>_xlfn.STDEV.P(AH14)</f>
        <v>0</v>
      </c>
      <c r="AB43" s="121">
        <f>AVERAGE(AJ14)</f>
        <v>0</v>
      </c>
      <c r="AC43" s="114">
        <f>_xlfn.STDEV.P(AJ14)</f>
        <v>0</v>
      </c>
      <c r="AD43" s="123">
        <f>AVERAGE(AL14:AM14)</f>
        <v>0</v>
      </c>
      <c r="AE43" s="118">
        <f t="shared" si="20"/>
        <v>0</v>
      </c>
      <c r="AF43" s="118">
        <f t="shared" si="21"/>
        <v>2.6724211577856338</v>
      </c>
      <c r="AG43" s="118">
        <f t="shared" si="22"/>
        <v>0.23463406840540246</v>
      </c>
    </row>
    <row r="44" spans="1:33" x14ac:dyDescent="0.15">
      <c r="A44" s="27" t="s">
        <v>226</v>
      </c>
      <c r="B44" s="1">
        <f t="shared" si="23"/>
        <v>3.2272589566552733E-2</v>
      </c>
      <c r="C44" s="1">
        <f t="shared" si="0"/>
        <v>4.6417995253059952E-3</v>
      </c>
      <c r="D44" s="1">
        <f t="shared" si="24"/>
        <v>7.3156549637771948E-3</v>
      </c>
      <c r="E44" s="1">
        <f t="shared" si="25"/>
        <v>2.473377580327743E-3</v>
      </c>
      <c r="F44" s="1">
        <f t="shared" si="1"/>
        <v>2.807482520355211E-2</v>
      </c>
      <c r="G44" s="1">
        <f t="shared" si="2"/>
        <v>1.7584892956993541E-3</v>
      </c>
      <c r="H44" s="1">
        <f t="shared" si="26"/>
        <v>5.9179817634440138E-3</v>
      </c>
      <c r="I44" s="1">
        <f t="shared" si="3"/>
        <v>5.9179817634440138E-3</v>
      </c>
      <c r="J44" s="1">
        <f t="shared" si="4"/>
        <v>5.3536148266537568E-2</v>
      </c>
      <c r="K44" s="1">
        <f t="shared" si="5"/>
        <v>5.2002773049560705E-3</v>
      </c>
      <c r="L44" s="1">
        <f t="shared" si="6"/>
        <v>2.3633005784917251E-2</v>
      </c>
      <c r="M44" s="1">
        <f t="shared" si="7"/>
        <v>2.0164580225739497E-3</v>
      </c>
      <c r="N44" s="1">
        <f t="shared" si="8"/>
        <v>3.0350565332040839E-2</v>
      </c>
      <c r="O44" s="1">
        <f t="shared" si="9"/>
        <v>1.6524530338646354E-3</v>
      </c>
      <c r="P44" s="1">
        <f t="shared" si="10"/>
        <v>2.9017947697299307E-2</v>
      </c>
      <c r="Q44" s="1">
        <f t="shared" si="11"/>
        <v>0</v>
      </c>
      <c r="R44" s="1">
        <f t="shared" si="12"/>
        <v>0</v>
      </c>
      <c r="S44" s="1">
        <f t="shared" si="13"/>
        <v>0</v>
      </c>
      <c r="T44" s="1">
        <f t="shared" si="14"/>
        <v>7.9427878690101605E-3</v>
      </c>
      <c r="U44" s="1">
        <f t="shared" si="15"/>
        <v>1.1232798327406661E-2</v>
      </c>
      <c r="V44" s="1">
        <f>AVERAGE(AE15)</f>
        <v>6.5918737082053994E-2</v>
      </c>
      <c r="W44" s="1">
        <f>_xlfn.STDEV.P(AE15)</f>
        <v>0</v>
      </c>
      <c r="X44" s="1">
        <f t="shared" si="27"/>
        <v>0</v>
      </c>
      <c r="Y44" s="1">
        <f t="shared" si="28"/>
        <v>0</v>
      </c>
      <c r="Z44" s="1">
        <f t="shared" si="29"/>
        <v>0</v>
      </c>
      <c r="AA44" s="1">
        <f t="shared" si="17"/>
        <v>0</v>
      </c>
      <c r="AB44" s="1">
        <f t="shared" si="18"/>
        <v>0</v>
      </c>
      <c r="AC44" s="1">
        <f t="shared" si="19"/>
        <v>0</v>
      </c>
      <c r="AD44" s="1">
        <f t="shared" si="32"/>
        <v>0</v>
      </c>
      <c r="AE44" s="1">
        <f t="shared" si="20"/>
        <v>0</v>
      </c>
      <c r="AF44" s="1">
        <f t="shared" si="21"/>
        <v>0</v>
      </c>
      <c r="AG44" s="1">
        <f t="shared" si="22"/>
        <v>0</v>
      </c>
    </row>
    <row r="45" spans="1:33" x14ac:dyDescent="0.15">
      <c r="A45" s="27" t="s">
        <v>225</v>
      </c>
      <c r="B45" s="1">
        <f t="shared" si="23"/>
        <v>7.6558610573149073</v>
      </c>
      <c r="C45" s="1">
        <f t="shared" si="0"/>
        <v>7.3421390818844259</v>
      </c>
      <c r="D45" s="1">
        <f t="shared" si="24"/>
        <v>0</v>
      </c>
      <c r="E45" s="1">
        <f t="shared" si="25"/>
        <v>0</v>
      </c>
      <c r="F45" s="1">
        <f t="shared" si="1"/>
        <v>6.3103707364882053</v>
      </c>
      <c r="G45" s="1">
        <f t="shared" si="2"/>
        <v>5.0467075370209882</v>
      </c>
      <c r="H45" s="1">
        <f t="shared" si="26"/>
        <v>5.4987240694114732</v>
      </c>
      <c r="I45" s="1">
        <f t="shared" si="3"/>
        <v>4.905151506913044</v>
      </c>
      <c r="J45" s="1">
        <f t="shared" si="4"/>
        <v>1.9503579886731786</v>
      </c>
      <c r="K45" s="1">
        <f t="shared" si="5"/>
        <v>0.29850600810073402</v>
      </c>
      <c r="L45" s="1">
        <f t="shared" si="6"/>
        <v>0</v>
      </c>
      <c r="M45" s="1">
        <f t="shared" si="7"/>
        <v>0</v>
      </c>
      <c r="N45" s="1">
        <f t="shared" si="8"/>
        <v>0</v>
      </c>
      <c r="O45" s="1">
        <f t="shared" si="9"/>
        <v>0</v>
      </c>
      <c r="P45" s="1">
        <f t="shared" si="10"/>
        <v>0</v>
      </c>
      <c r="Q45" s="1">
        <f t="shared" si="11"/>
        <v>0</v>
      </c>
      <c r="R45" s="1">
        <f t="shared" si="12"/>
        <v>0</v>
      </c>
      <c r="S45" s="1">
        <f t="shared" si="13"/>
        <v>0</v>
      </c>
      <c r="T45" s="1">
        <f t="shared" si="14"/>
        <v>0</v>
      </c>
      <c r="U45" s="1">
        <f t="shared" si="15"/>
        <v>0</v>
      </c>
      <c r="V45" s="1">
        <f t="shared" si="30"/>
        <v>0</v>
      </c>
      <c r="W45" s="1">
        <f t="shared" si="31"/>
        <v>0</v>
      </c>
      <c r="X45" s="1">
        <f t="shared" si="27"/>
        <v>0</v>
      </c>
      <c r="Y45" s="1">
        <f t="shared" si="28"/>
        <v>0</v>
      </c>
      <c r="Z45" s="1">
        <f t="shared" si="29"/>
        <v>0</v>
      </c>
      <c r="AA45" s="1">
        <f t="shared" si="17"/>
        <v>0</v>
      </c>
      <c r="AB45" s="1">
        <f t="shared" si="18"/>
        <v>0</v>
      </c>
      <c r="AC45" s="1">
        <f t="shared" si="19"/>
        <v>0</v>
      </c>
      <c r="AD45" s="1">
        <f t="shared" si="32"/>
        <v>0</v>
      </c>
      <c r="AE45" s="1">
        <f t="shared" si="20"/>
        <v>0</v>
      </c>
      <c r="AF45" s="1">
        <f t="shared" si="21"/>
        <v>0</v>
      </c>
      <c r="AG45" s="1">
        <f t="shared" si="22"/>
        <v>0</v>
      </c>
    </row>
    <row r="46" spans="1:33" x14ac:dyDescent="0.15">
      <c r="A46" s="27" t="s">
        <v>224</v>
      </c>
      <c r="B46" s="1">
        <f t="shared" si="23"/>
        <v>3.5765598122657489</v>
      </c>
      <c r="C46" s="1">
        <f t="shared" si="0"/>
        <v>0.25560637318857232</v>
      </c>
      <c r="D46" s="1">
        <f t="shared" si="24"/>
        <v>0</v>
      </c>
      <c r="E46" s="1">
        <f t="shared" si="25"/>
        <v>0</v>
      </c>
      <c r="F46" s="1">
        <f t="shared" si="1"/>
        <v>3.5405177132694057</v>
      </c>
      <c r="G46" s="1">
        <f t="shared" si="2"/>
        <v>0.16883566686057749</v>
      </c>
      <c r="H46" s="1">
        <f t="shared" si="26"/>
        <v>3.2843662646835452</v>
      </c>
      <c r="I46" s="1">
        <f t="shared" si="3"/>
        <v>3.6262315402542988E-2</v>
      </c>
      <c r="J46" s="1">
        <f t="shared" si="4"/>
        <v>4.3118172628329647</v>
      </c>
      <c r="K46" s="1">
        <f t="shared" si="5"/>
        <v>6.0978304515728148</v>
      </c>
      <c r="L46" s="1">
        <f t="shared" si="6"/>
        <v>12.820715186134558</v>
      </c>
      <c r="M46" s="1">
        <f t="shared" si="7"/>
        <v>1.0209872073328026</v>
      </c>
      <c r="N46" s="1">
        <f t="shared" si="8"/>
        <v>12.83880165641331</v>
      </c>
      <c r="O46" s="1">
        <f t="shared" si="9"/>
        <v>0.5224512450595149</v>
      </c>
      <c r="P46" s="1">
        <f t="shared" si="10"/>
        <v>11.937750949564425</v>
      </c>
      <c r="Q46" s="1">
        <f t="shared" si="11"/>
        <v>4.278889855354559E-2</v>
      </c>
      <c r="R46" s="1">
        <f>AVERAGE(Z17)</f>
        <v>16.214765999997471</v>
      </c>
      <c r="S46" s="1">
        <f>_xlfn.STDEV.P(Z17)</f>
        <v>0</v>
      </c>
      <c r="T46" s="1">
        <f t="shared" si="14"/>
        <v>3.6214878435557534</v>
      </c>
      <c r="U46" s="1">
        <f t="shared" si="15"/>
        <v>0.8902868772925655</v>
      </c>
      <c r="V46" s="1">
        <f>AVERAGE(AF17)</f>
        <v>7.7606190912793052</v>
      </c>
      <c r="W46" s="1">
        <f>_xlfn.STDEV.P(AF17)</f>
        <v>0</v>
      </c>
      <c r="X46" s="1">
        <f t="shared" si="27"/>
        <v>0</v>
      </c>
      <c r="Y46" s="1">
        <f t="shared" si="28"/>
        <v>0</v>
      </c>
      <c r="Z46" s="1">
        <f t="shared" si="29"/>
        <v>0</v>
      </c>
      <c r="AA46" s="1">
        <f t="shared" si="17"/>
        <v>0</v>
      </c>
      <c r="AB46" s="1">
        <f t="shared" si="18"/>
        <v>0</v>
      </c>
      <c r="AC46" s="1">
        <f t="shared" si="19"/>
        <v>0</v>
      </c>
      <c r="AD46" s="1">
        <f t="shared" si="32"/>
        <v>0</v>
      </c>
      <c r="AE46" s="1">
        <f t="shared" si="20"/>
        <v>0</v>
      </c>
      <c r="AF46" s="1">
        <f t="shared" si="21"/>
        <v>0</v>
      </c>
      <c r="AG46" s="1">
        <f t="shared" si="22"/>
        <v>0</v>
      </c>
    </row>
    <row r="47" spans="1:33" x14ac:dyDescent="0.15">
      <c r="A47" s="27" t="s">
        <v>223</v>
      </c>
      <c r="B47" s="1">
        <f t="shared" si="23"/>
        <v>5.4038697574510984E-2</v>
      </c>
      <c r="C47" s="1">
        <f t="shared" si="0"/>
        <v>4.5570132454631007E-3</v>
      </c>
      <c r="D47" s="1">
        <f t="shared" si="24"/>
        <v>7.420541766125216E-2</v>
      </c>
      <c r="E47" s="1">
        <f t="shared" si="25"/>
        <v>2.8640753128186144E-2</v>
      </c>
      <c r="F47" s="1">
        <f t="shared" si="1"/>
        <v>4.5841551322920657E-2</v>
      </c>
      <c r="G47" s="1">
        <f t="shared" si="2"/>
        <v>7.243292954312734E-3</v>
      </c>
      <c r="H47" s="1">
        <f t="shared" si="26"/>
        <v>3.5505104793520759E-2</v>
      </c>
      <c r="I47" s="1">
        <f t="shared" si="3"/>
        <v>6.2975731631826929E-3</v>
      </c>
      <c r="J47" s="1">
        <f t="shared" si="4"/>
        <v>0.13084380352479483</v>
      </c>
      <c r="K47" s="1">
        <f t="shared" si="5"/>
        <v>8.5801883166328231E-3</v>
      </c>
      <c r="L47" s="1">
        <f t="shared" si="6"/>
        <v>6.2026621450379266E-2</v>
      </c>
      <c r="M47" s="1">
        <f t="shared" si="7"/>
        <v>1.4646410831779644E-2</v>
      </c>
      <c r="N47" s="1">
        <f t="shared" si="8"/>
        <v>0.31947250100926722</v>
      </c>
      <c r="O47" s="1">
        <f t="shared" si="9"/>
        <v>4.9853183643314885E-3</v>
      </c>
      <c r="P47" s="1">
        <f t="shared" si="10"/>
        <v>0.32772601780240779</v>
      </c>
      <c r="Q47" s="1">
        <f t="shared" si="11"/>
        <v>0.15056734675254169</v>
      </c>
      <c r="R47" s="1">
        <f t="shared" si="12"/>
        <v>0</v>
      </c>
      <c r="S47" s="1">
        <f t="shared" si="13"/>
        <v>0</v>
      </c>
      <c r="T47" s="1">
        <f t="shared" si="14"/>
        <v>0</v>
      </c>
      <c r="U47" s="1">
        <f t="shared" si="15"/>
        <v>0</v>
      </c>
      <c r="V47" s="1">
        <f t="shared" si="30"/>
        <v>0</v>
      </c>
      <c r="W47" s="1">
        <f t="shared" si="31"/>
        <v>0</v>
      </c>
      <c r="X47" s="1">
        <f t="shared" si="27"/>
        <v>0</v>
      </c>
      <c r="Y47" s="1">
        <f t="shared" si="28"/>
        <v>0</v>
      </c>
      <c r="Z47" s="1">
        <f t="shared" si="29"/>
        <v>0</v>
      </c>
      <c r="AA47" s="1">
        <f t="shared" si="17"/>
        <v>0</v>
      </c>
      <c r="AB47" s="1">
        <f t="shared" si="18"/>
        <v>0</v>
      </c>
      <c r="AC47" s="1">
        <f t="shared" si="19"/>
        <v>0</v>
      </c>
      <c r="AD47" s="1">
        <f t="shared" si="32"/>
        <v>0</v>
      </c>
      <c r="AE47" s="1">
        <f t="shared" si="20"/>
        <v>0</v>
      </c>
      <c r="AF47" s="1">
        <f t="shared" si="21"/>
        <v>0</v>
      </c>
      <c r="AG47" s="1">
        <f t="shared" si="22"/>
        <v>0</v>
      </c>
    </row>
    <row r="48" spans="1:33" x14ac:dyDescent="0.15">
      <c r="A48" s="27" t="s">
        <v>222</v>
      </c>
      <c r="B48" s="1">
        <f t="shared" si="23"/>
        <v>0.99312069499608313</v>
      </c>
      <c r="C48" s="1">
        <f t="shared" si="0"/>
        <v>3.8480921043554092E-2</v>
      </c>
      <c r="D48" s="1">
        <f t="shared" si="24"/>
        <v>0.53191638259315022</v>
      </c>
      <c r="E48" s="1">
        <f t="shared" si="25"/>
        <v>3.0345661545434721E-2</v>
      </c>
      <c r="F48" s="1">
        <f t="shared" si="1"/>
        <v>0.56414045835061422</v>
      </c>
      <c r="G48" s="1">
        <f t="shared" si="2"/>
        <v>1.3739360691075009E-2</v>
      </c>
      <c r="H48" s="1">
        <f t="shared" si="26"/>
        <v>0.22450775610824014</v>
      </c>
      <c r="I48" s="1">
        <f t="shared" si="3"/>
        <v>3.8767623869123274E-3</v>
      </c>
      <c r="J48" s="1">
        <f t="shared" si="4"/>
        <v>0.29721272286243028</v>
      </c>
      <c r="K48" s="1">
        <f t="shared" si="5"/>
        <v>4.5851888019617214E-3</v>
      </c>
      <c r="L48" s="1">
        <f t="shared" si="6"/>
        <v>9.3826573929627566E-2</v>
      </c>
      <c r="M48" s="1">
        <f t="shared" si="7"/>
        <v>8.4058514886606768E-3</v>
      </c>
      <c r="N48" s="1">
        <f t="shared" si="8"/>
        <v>0.24101374247938265</v>
      </c>
      <c r="O48" s="1">
        <f t="shared" si="9"/>
        <v>1.6766912459063362E-2</v>
      </c>
      <c r="P48" s="1">
        <f t="shared" si="10"/>
        <v>9.8143035502946188E-2</v>
      </c>
      <c r="Q48" s="1">
        <f t="shared" si="11"/>
        <v>4.341032445917865E-3</v>
      </c>
      <c r="R48" s="1">
        <f t="shared" si="12"/>
        <v>0</v>
      </c>
      <c r="S48" s="1">
        <f t="shared" si="13"/>
        <v>0</v>
      </c>
      <c r="T48" s="1">
        <f t="shared" si="14"/>
        <v>0</v>
      </c>
      <c r="U48" s="1">
        <f t="shared" si="15"/>
        <v>0</v>
      </c>
      <c r="V48" s="1">
        <f t="shared" si="30"/>
        <v>0</v>
      </c>
      <c r="W48" s="1">
        <f t="shared" si="31"/>
        <v>0</v>
      </c>
      <c r="X48" s="1">
        <f t="shared" si="27"/>
        <v>0</v>
      </c>
      <c r="Y48" s="1">
        <f t="shared" si="28"/>
        <v>0</v>
      </c>
      <c r="Z48" s="1">
        <f t="shared" si="29"/>
        <v>0</v>
      </c>
      <c r="AA48" s="1">
        <f t="shared" si="17"/>
        <v>0</v>
      </c>
      <c r="AB48" s="1">
        <f t="shared" si="18"/>
        <v>0</v>
      </c>
      <c r="AC48" s="1">
        <f t="shared" si="19"/>
        <v>0</v>
      </c>
      <c r="AD48" s="1">
        <f t="shared" si="32"/>
        <v>0</v>
      </c>
      <c r="AE48" s="1">
        <f t="shared" si="20"/>
        <v>0</v>
      </c>
      <c r="AF48" s="1">
        <f t="shared" si="21"/>
        <v>0</v>
      </c>
      <c r="AG48" s="1">
        <f t="shared" si="22"/>
        <v>0</v>
      </c>
    </row>
    <row r="49" spans="1:33" x14ac:dyDescent="0.15">
      <c r="A49" s="27" t="s">
        <v>221</v>
      </c>
      <c r="B49" s="1">
        <f t="shared" si="23"/>
        <v>0.68264716934514558</v>
      </c>
      <c r="C49" s="1">
        <f t="shared" si="0"/>
        <v>0.10321492269426424</v>
      </c>
      <c r="D49" s="1">
        <f t="shared" si="24"/>
        <v>1.79688771788644E-2</v>
      </c>
      <c r="E49" s="1">
        <f t="shared" si="25"/>
        <v>2.4321497749814772E-3</v>
      </c>
      <c r="F49" s="1">
        <f t="shared" si="1"/>
        <v>1.0200210392508788</v>
      </c>
      <c r="G49" s="1">
        <f t="shared" si="2"/>
        <v>5.1539922756275003E-2</v>
      </c>
      <c r="H49" s="1">
        <f t="shared" si="26"/>
        <v>4.5976242971675796E-2</v>
      </c>
      <c r="I49" s="1">
        <f t="shared" si="3"/>
        <v>1.0351598397205961E-2</v>
      </c>
      <c r="J49" s="1">
        <f t="shared" si="4"/>
        <v>1.9717505891209584</v>
      </c>
      <c r="K49" s="1">
        <f t="shared" si="5"/>
        <v>5.46186584310481E-2</v>
      </c>
      <c r="L49" s="1">
        <f t="shared" si="6"/>
        <v>0.34241135176380211</v>
      </c>
      <c r="M49" s="1">
        <f t="shared" si="7"/>
        <v>4.6964613680516826E-2</v>
      </c>
      <c r="N49" s="1">
        <f t="shared" si="8"/>
        <v>5.3123282095098787</v>
      </c>
      <c r="O49" s="1">
        <f t="shared" si="9"/>
        <v>0.16276839698127962</v>
      </c>
      <c r="P49" s="1">
        <f t="shared" si="10"/>
        <v>4.6000173669139421</v>
      </c>
      <c r="Q49" s="1">
        <f t="shared" si="11"/>
        <v>0.38577273679205026</v>
      </c>
      <c r="R49" s="1">
        <f t="shared" si="12"/>
        <v>0</v>
      </c>
      <c r="S49" s="1">
        <f t="shared" si="13"/>
        <v>0</v>
      </c>
      <c r="T49" s="1">
        <f t="shared" si="14"/>
        <v>0</v>
      </c>
      <c r="U49" s="1">
        <f t="shared" si="15"/>
        <v>0</v>
      </c>
      <c r="V49" s="1">
        <f t="shared" si="30"/>
        <v>0</v>
      </c>
      <c r="W49" s="1">
        <f t="shared" si="31"/>
        <v>0</v>
      </c>
      <c r="X49" s="1">
        <f t="shared" si="27"/>
        <v>0</v>
      </c>
      <c r="Y49" s="1">
        <f t="shared" si="28"/>
        <v>0</v>
      </c>
      <c r="Z49" s="1">
        <f t="shared" si="29"/>
        <v>0</v>
      </c>
      <c r="AA49" s="1">
        <f t="shared" si="17"/>
        <v>0</v>
      </c>
      <c r="AB49" s="1">
        <f t="shared" si="18"/>
        <v>0</v>
      </c>
      <c r="AC49" s="1">
        <f t="shared" si="19"/>
        <v>0</v>
      </c>
      <c r="AD49" s="1">
        <f t="shared" si="32"/>
        <v>0</v>
      </c>
      <c r="AE49" s="1">
        <f t="shared" si="20"/>
        <v>0</v>
      </c>
      <c r="AF49" s="1">
        <f t="shared" si="21"/>
        <v>0</v>
      </c>
      <c r="AG49" s="1">
        <f t="shared" si="22"/>
        <v>0</v>
      </c>
    </row>
    <row r="50" spans="1:33" x14ac:dyDescent="0.15">
      <c r="A50" s="27" t="s">
        <v>220</v>
      </c>
      <c r="B50" s="1">
        <f t="shared" si="23"/>
        <v>9.3482644036249471</v>
      </c>
      <c r="C50" s="1">
        <f t="shared" si="0"/>
        <v>0.60670488266838185</v>
      </c>
      <c r="D50" s="1">
        <f t="shared" si="24"/>
        <v>4.8192398567411221</v>
      </c>
      <c r="E50" s="1">
        <f t="shared" si="25"/>
        <v>0.16391095097308828</v>
      </c>
      <c r="F50" s="1">
        <f t="shared" si="1"/>
        <v>5.1572185961944363</v>
      </c>
      <c r="G50" s="1">
        <f t="shared" si="2"/>
        <v>0.19858057357521153</v>
      </c>
      <c r="H50" s="1">
        <f t="shared" si="26"/>
        <v>2.0274532300730312</v>
      </c>
      <c r="I50" s="1">
        <f t="shared" si="3"/>
        <v>1.9104341875887831E-2</v>
      </c>
      <c r="J50" s="1">
        <f t="shared" si="4"/>
        <v>2.9706185455289913</v>
      </c>
      <c r="K50" s="1">
        <f t="shared" si="5"/>
        <v>6.0387153013378936E-2</v>
      </c>
      <c r="L50" s="1">
        <f t="shared" si="6"/>
        <v>0.89724310049236955</v>
      </c>
      <c r="M50" s="1">
        <f t="shared" si="7"/>
        <v>7.1295908005656689E-2</v>
      </c>
      <c r="N50" s="1">
        <f t="shared" si="8"/>
        <v>2.6872049344710738</v>
      </c>
      <c r="O50" s="1">
        <f t="shared" si="9"/>
        <v>0.16142185992069077</v>
      </c>
      <c r="P50" s="1">
        <f t="shared" si="10"/>
        <v>1.0874304354655278</v>
      </c>
      <c r="Q50" s="1" t="e">
        <f t="shared" si="11"/>
        <v>#DIV/0!</v>
      </c>
      <c r="R50" s="1">
        <f>AVERAGE(X21:Z21)</f>
        <v>2.3353542436416919</v>
      </c>
      <c r="S50" s="1">
        <f t="shared" si="13"/>
        <v>4.4265351019569139E-2</v>
      </c>
      <c r="T50" s="1">
        <f t="shared" si="14"/>
        <v>0.89583146249334378</v>
      </c>
      <c r="U50" s="1">
        <f t="shared" si="15"/>
        <v>0.64679338111279983</v>
      </c>
      <c r="V50" s="65">
        <f>AVERAGE(AD20:AF21)</f>
        <v>0.3043255863606012</v>
      </c>
      <c r="W50" s="1">
        <f t="shared" si="31"/>
        <v>0.86076274321661361</v>
      </c>
      <c r="X50" s="1">
        <f t="shared" si="27"/>
        <v>0</v>
      </c>
      <c r="Y50" s="1">
        <f t="shared" si="28"/>
        <v>0</v>
      </c>
      <c r="Z50" s="1">
        <f t="shared" si="29"/>
        <v>0</v>
      </c>
      <c r="AA50" s="1">
        <f t="shared" si="17"/>
        <v>0</v>
      </c>
      <c r="AB50" s="1">
        <f t="shared" si="18"/>
        <v>0</v>
      </c>
      <c r="AC50" s="1">
        <f t="shared" si="19"/>
        <v>0</v>
      </c>
      <c r="AD50" s="1">
        <f t="shared" si="32"/>
        <v>0</v>
      </c>
      <c r="AE50" s="1">
        <f t="shared" si="20"/>
        <v>0</v>
      </c>
      <c r="AF50" s="1">
        <f t="shared" si="21"/>
        <v>0</v>
      </c>
      <c r="AG50" s="1">
        <f t="shared" si="22"/>
        <v>0</v>
      </c>
    </row>
    <row r="51" spans="1:33" x14ac:dyDescent="0.15">
      <c r="A51" s="27" t="s">
        <v>218</v>
      </c>
      <c r="B51" s="1">
        <f>AVERAGE(B22:D22)</f>
        <v>0.38753528832574852</v>
      </c>
      <c r="C51" s="1">
        <f t="shared" si="0"/>
        <v>2.1433890627402325E-2</v>
      </c>
      <c r="D51" s="1">
        <f t="shared" si="24"/>
        <v>0.1024343777209491</v>
      </c>
      <c r="E51" s="1">
        <f t="shared" si="25"/>
        <v>1.0329093546262217E-2</v>
      </c>
      <c r="F51" s="1">
        <f t="shared" si="1"/>
        <v>0.18352146861201396</v>
      </c>
      <c r="G51" s="1">
        <f t="shared" si="2"/>
        <v>0.18352146861201396</v>
      </c>
      <c r="H51" s="1">
        <f t="shared" si="26"/>
        <v>9.8794381010835708E-2</v>
      </c>
      <c r="I51" s="1">
        <f t="shared" si="3"/>
        <v>2.8214733314691556E-3</v>
      </c>
      <c r="J51" s="1">
        <f t="shared" si="4"/>
        <v>0.4327055978612761</v>
      </c>
      <c r="K51" s="1">
        <f t="shared" si="5"/>
        <v>1.9414968954200137E-2</v>
      </c>
      <c r="L51" s="1">
        <f t="shared" si="6"/>
        <v>0.10250978218789235</v>
      </c>
      <c r="M51" s="1">
        <f>_xlfn.STDEV.P(O22:Q22)</f>
        <v>1.259144781562373E-2</v>
      </c>
      <c r="N51" s="1">
        <f t="shared" si="8"/>
        <v>0.29918710638223595</v>
      </c>
      <c r="O51" s="1">
        <f t="shared" si="9"/>
        <v>2.6330177560186175E-2</v>
      </c>
      <c r="P51" s="1">
        <f t="shared" si="10"/>
        <v>8.3657560082218196E-2</v>
      </c>
      <c r="Q51" s="1" t="e">
        <f t="shared" si="11"/>
        <v>#DIV/0!</v>
      </c>
      <c r="R51" s="1">
        <f t="shared" si="12"/>
        <v>0.25789284149707353</v>
      </c>
      <c r="S51" s="1">
        <f t="shared" si="13"/>
        <v>3.3817100239121162E-3</v>
      </c>
      <c r="T51" s="1">
        <f t="shared" si="14"/>
        <v>4.0789747190620194E-2</v>
      </c>
      <c r="U51" s="1">
        <f t="shared" si="15"/>
        <v>5.1172743996018089E-3</v>
      </c>
      <c r="V51" s="65">
        <f>AVERAGE(AD22:AE22)</f>
        <v>0.24977563315241619</v>
      </c>
      <c r="W51" s="1">
        <f>_xlfn.STDEV.P(AD22:AE22)</f>
        <v>1.0685306321183238E-2</v>
      </c>
      <c r="X51" s="1">
        <f t="shared" si="27"/>
        <v>5.1433744593530201E-2</v>
      </c>
      <c r="Y51" s="1">
        <f t="shared" si="28"/>
        <v>0</v>
      </c>
      <c r="Z51" s="65">
        <f>AVERAGE(AH22:AI22)</f>
        <v>0.20037580624131857</v>
      </c>
      <c r="AA51" s="1">
        <f t="shared" si="17"/>
        <v>5.5884152434002292E-2</v>
      </c>
      <c r="AB51" s="1">
        <f t="shared" si="18"/>
        <v>9.5572279865296039E-2</v>
      </c>
      <c r="AC51" s="1">
        <f t="shared" si="19"/>
        <v>2.7764085437731865E-2</v>
      </c>
      <c r="AD51" s="65">
        <f>AVERAGE(AL22:AM22)</f>
        <v>0.16555118704576807</v>
      </c>
      <c r="AE51" s="1">
        <f t="shared" si="20"/>
        <v>8.3723678701903281E-3</v>
      </c>
      <c r="AF51" s="1">
        <f t="shared" si="21"/>
        <v>0.12246771874991705</v>
      </c>
      <c r="AG51" s="1">
        <f t="shared" si="22"/>
        <v>1.7329779102167181E-3</v>
      </c>
    </row>
    <row r="52" spans="1:33" x14ac:dyDescent="0.15">
      <c r="A52" s="27" t="s">
        <v>217</v>
      </c>
      <c r="B52" s="1">
        <f t="shared" si="23"/>
        <v>8.0015731751977168E-2</v>
      </c>
      <c r="C52" s="1">
        <f t="shared" si="0"/>
        <v>1.5948964687946956E-2</v>
      </c>
      <c r="D52" s="1">
        <f t="shared" si="24"/>
        <v>0</v>
      </c>
      <c r="E52" s="1">
        <f t="shared" si="25"/>
        <v>0</v>
      </c>
      <c r="F52" s="1">
        <f t="shared" si="1"/>
        <v>0.25053135662584108</v>
      </c>
      <c r="G52" s="1">
        <f t="shared" si="2"/>
        <v>0.14995992594174443</v>
      </c>
      <c r="H52" s="1">
        <f t="shared" si="26"/>
        <v>3.0373975842948903E-2</v>
      </c>
      <c r="I52" s="1">
        <f t="shared" si="3"/>
        <v>6.0290005245757835E-3</v>
      </c>
      <c r="J52" s="1">
        <f t="shared" si="4"/>
        <v>7.7168773908680877E-2</v>
      </c>
      <c r="K52" s="1">
        <f t="shared" si="5"/>
        <v>2.3102436518254409E-3</v>
      </c>
      <c r="L52" s="1">
        <f t="shared" si="6"/>
        <v>5.5951889597858351E-2</v>
      </c>
      <c r="M52" s="1">
        <f t="shared" si="7"/>
        <v>3.3396475328525124E-3</v>
      </c>
      <c r="N52" s="1">
        <f t="shared" si="8"/>
        <v>0</v>
      </c>
      <c r="O52" s="1">
        <f t="shared" si="9"/>
        <v>0</v>
      </c>
      <c r="P52" s="1">
        <f t="shared" si="10"/>
        <v>0</v>
      </c>
      <c r="Q52" s="1" t="e">
        <f t="shared" si="11"/>
        <v>#DIV/0!</v>
      </c>
      <c r="R52" s="1">
        <f t="shared" si="12"/>
        <v>0</v>
      </c>
      <c r="S52" s="1">
        <f t="shared" si="13"/>
        <v>0</v>
      </c>
      <c r="T52" s="1">
        <f t="shared" si="14"/>
        <v>0</v>
      </c>
      <c r="U52" s="1">
        <f t="shared" si="15"/>
        <v>0</v>
      </c>
      <c r="V52" s="1">
        <f>AVERAGE(AD23:AF23)</f>
        <v>0</v>
      </c>
      <c r="W52" s="1">
        <f t="shared" si="31"/>
        <v>0</v>
      </c>
      <c r="X52" s="1">
        <f t="shared" si="27"/>
        <v>0</v>
      </c>
      <c r="Y52" s="1">
        <f t="shared" si="28"/>
        <v>0</v>
      </c>
      <c r="Z52" s="1">
        <f t="shared" si="29"/>
        <v>0</v>
      </c>
      <c r="AA52" s="1">
        <f t="shared" si="17"/>
        <v>0</v>
      </c>
      <c r="AB52" s="1">
        <f t="shared" si="18"/>
        <v>0</v>
      </c>
      <c r="AC52" s="1">
        <f t="shared" si="19"/>
        <v>0</v>
      </c>
      <c r="AD52" s="1">
        <f t="shared" si="32"/>
        <v>0</v>
      </c>
      <c r="AE52" s="1">
        <f t="shared" si="20"/>
        <v>0</v>
      </c>
      <c r="AF52" s="1">
        <f t="shared" si="21"/>
        <v>0</v>
      </c>
      <c r="AG52" s="1">
        <f t="shared" si="22"/>
        <v>0</v>
      </c>
    </row>
    <row r="53" spans="1:33" x14ac:dyDescent="0.15">
      <c r="A53" s="27" t="s">
        <v>216</v>
      </c>
      <c r="B53" s="1">
        <f t="shared" si="23"/>
        <v>6.5046278369653182E-2</v>
      </c>
      <c r="C53" s="1">
        <f t="shared" si="0"/>
        <v>7.3339140512566781E-3</v>
      </c>
      <c r="D53" s="1">
        <f t="shared" si="24"/>
        <v>0</v>
      </c>
      <c r="E53" s="1">
        <f t="shared" si="25"/>
        <v>0</v>
      </c>
      <c r="F53" s="1">
        <f t="shared" si="1"/>
        <v>9.6433764673187927E-2</v>
      </c>
      <c r="G53" s="1">
        <f t="shared" si="2"/>
        <v>1.9412823492036616E-2</v>
      </c>
      <c r="H53" s="1">
        <f t="shared" si="26"/>
        <v>0</v>
      </c>
      <c r="I53" s="1">
        <f t="shared" si="3"/>
        <v>0</v>
      </c>
      <c r="J53" s="1">
        <f t="shared" si="4"/>
        <v>0.12283792101879983</v>
      </c>
      <c r="K53" s="1">
        <f t="shared" si="5"/>
        <v>5.3456216992902933E-3</v>
      </c>
      <c r="L53" s="1">
        <f t="shared" si="6"/>
        <v>0</v>
      </c>
      <c r="M53" s="1">
        <f t="shared" si="7"/>
        <v>0</v>
      </c>
      <c r="N53" s="1">
        <f t="shared" si="8"/>
        <v>0.1656033086831864</v>
      </c>
      <c r="O53" s="1">
        <f t="shared" si="9"/>
        <v>7.970598942687801E-2</v>
      </c>
      <c r="P53" s="1">
        <f t="shared" si="10"/>
        <v>0</v>
      </c>
      <c r="Q53" s="1">
        <f t="shared" si="11"/>
        <v>1.4425132861378589</v>
      </c>
      <c r="R53" s="1">
        <f t="shared" si="12"/>
        <v>0</v>
      </c>
      <c r="S53" s="1">
        <f t="shared" si="13"/>
        <v>0</v>
      </c>
      <c r="T53" s="1">
        <f t="shared" si="14"/>
        <v>2.6967839293191118E-2</v>
      </c>
      <c r="U53" s="1">
        <f t="shared" si="15"/>
        <v>3.8138284076328938E-2</v>
      </c>
      <c r="V53" s="1">
        <f t="shared" si="30"/>
        <v>0</v>
      </c>
      <c r="W53" s="1">
        <f t="shared" si="31"/>
        <v>0</v>
      </c>
      <c r="X53" s="1">
        <f t="shared" si="27"/>
        <v>0</v>
      </c>
      <c r="Y53" s="1">
        <f t="shared" si="28"/>
        <v>0</v>
      </c>
      <c r="Z53" s="1">
        <f t="shared" si="29"/>
        <v>0</v>
      </c>
      <c r="AA53" s="1">
        <f t="shared" si="17"/>
        <v>0</v>
      </c>
      <c r="AB53" s="1">
        <f t="shared" si="18"/>
        <v>0</v>
      </c>
      <c r="AC53" s="1">
        <f t="shared" si="19"/>
        <v>0</v>
      </c>
      <c r="AD53" s="1">
        <f t="shared" si="32"/>
        <v>0</v>
      </c>
      <c r="AE53" s="1">
        <f t="shared" si="20"/>
        <v>0</v>
      </c>
      <c r="AF53" s="1">
        <f t="shared" si="21"/>
        <v>0</v>
      </c>
      <c r="AG53" s="1">
        <f t="shared" si="22"/>
        <v>0</v>
      </c>
    </row>
    <row r="54" spans="1:33" x14ac:dyDescent="0.15">
      <c r="A54" s="27" t="s">
        <v>215</v>
      </c>
      <c r="B54" s="1">
        <f t="shared" si="23"/>
        <v>0.23125125522398493</v>
      </c>
      <c r="C54" s="1">
        <f t="shared" si="0"/>
        <v>2.5839808536684217E-2</v>
      </c>
      <c r="D54" s="1">
        <f t="shared" si="24"/>
        <v>2.4054441189510278E-2</v>
      </c>
      <c r="E54" s="1">
        <f t="shared" si="25"/>
        <v>5.4834550805133199E-3</v>
      </c>
      <c r="F54" s="1">
        <f t="shared" si="1"/>
        <v>0.21403683603040854</v>
      </c>
      <c r="G54" s="1">
        <f t="shared" si="2"/>
        <v>0.13164842996552681</v>
      </c>
      <c r="H54" s="1">
        <f t="shared" si="26"/>
        <v>3.5279795619900439E-2</v>
      </c>
      <c r="I54" s="1">
        <f t="shared" si="3"/>
        <v>1.0436520921059712E-3</v>
      </c>
      <c r="J54" s="1">
        <f t="shared" si="4"/>
        <v>0.76095880843382602</v>
      </c>
      <c r="K54" s="1">
        <f t="shared" si="5"/>
        <v>3.721315805316517E-2</v>
      </c>
      <c r="L54" s="1">
        <f t="shared" si="6"/>
        <v>5.2163359396206109E-2</v>
      </c>
      <c r="M54" s="1">
        <f t="shared" si="7"/>
        <v>1.7322649953147111E-3</v>
      </c>
      <c r="N54" s="1">
        <f t="shared" si="8"/>
        <v>1.2366085792970847</v>
      </c>
      <c r="O54" s="1">
        <f t="shared" si="9"/>
        <v>7.3384470129900348E-2</v>
      </c>
      <c r="P54" s="1">
        <f t="shared" si="10"/>
        <v>0.64759580273213568</v>
      </c>
      <c r="Q54" s="1">
        <f t="shared" si="11"/>
        <v>0.24305982061730019</v>
      </c>
      <c r="R54" s="1">
        <f t="shared" si="12"/>
        <v>0.95019376196561345</v>
      </c>
      <c r="S54" s="1">
        <f t="shared" si="13"/>
        <v>2.0249041791915199E-2</v>
      </c>
      <c r="T54" s="1">
        <f t="shared" si="14"/>
        <v>0.54778403467588765</v>
      </c>
      <c r="U54" s="1">
        <f t="shared" si="15"/>
        <v>0.1309782904601362</v>
      </c>
      <c r="V54" s="1">
        <f>AVERAGE(AD25:AF25)</f>
        <v>0.77450433888914405</v>
      </c>
      <c r="W54" s="1">
        <f>_xlfn.STDEV.P(AD25:AF25)</f>
        <v>0.11258066600966971</v>
      </c>
      <c r="X54" s="1">
        <f t="shared" si="27"/>
        <v>0.43832743165910365</v>
      </c>
      <c r="Y54" s="1">
        <f t="shared" si="28"/>
        <v>0</v>
      </c>
      <c r="Z54" s="1">
        <f t="shared" si="29"/>
        <v>0.99923961385056004</v>
      </c>
      <c r="AA54" s="1">
        <f t="shared" si="17"/>
        <v>0.51112735403784437</v>
      </c>
      <c r="AB54" s="1">
        <f t="shared" si="18"/>
        <v>0.4709952868173003</v>
      </c>
      <c r="AC54" s="1">
        <f t="shared" si="19"/>
        <v>0.17894824173203341</v>
      </c>
      <c r="AD54" s="65">
        <f>AVERAGE(AK25:AM25)</f>
        <v>0.503502253218163</v>
      </c>
      <c r="AE54" s="1">
        <f>_xlfn.STDEV.P(AK25:AM25)</f>
        <v>0.10505176191568605</v>
      </c>
      <c r="AF54" s="1">
        <f t="shared" si="21"/>
        <v>0.60362844346493627</v>
      </c>
      <c r="AG54" s="1">
        <f t="shared" si="22"/>
        <v>4.1940628675481317E-2</v>
      </c>
    </row>
    <row r="55" spans="1:33" x14ac:dyDescent="0.15">
      <c r="A55" s="27" t="s">
        <v>214</v>
      </c>
      <c r="B55" s="1">
        <f t="shared" si="23"/>
        <v>0.78670106907662785</v>
      </c>
      <c r="C55" s="1">
        <f t="shared" si="0"/>
        <v>5.9400569403252682E-2</v>
      </c>
      <c r="D55" s="1">
        <f t="shared" si="24"/>
        <v>0.1686372893780175</v>
      </c>
      <c r="E55" s="1">
        <f t="shared" si="25"/>
        <v>0.13191261160711129</v>
      </c>
      <c r="F55" s="1">
        <f t="shared" si="1"/>
        <v>0.67944332069326419</v>
      </c>
      <c r="G55" s="1">
        <f t="shared" si="2"/>
        <v>0.33014856290117056</v>
      </c>
      <c r="H55" s="1">
        <f t="shared" si="26"/>
        <v>0.14752272663226479</v>
      </c>
      <c r="I55" s="1">
        <f t="shared" si="3"/>
        <v>6.515886371505307E-2</v>
      </c>
      <c r="J55" s="1">
        <f t="shared" si="4"/>
        <v>1.5329539010720492</v>
      </c>
      <c r="K55" s="1">
        <f t="shared" si="5"/>
        <v>4.3331750458687764E-2</v>
      </c>
      <c r="L55" s="1">
        <f t="shared" si="6"/>
        <v>6.9492305003988161E-2</v>
      </c>
      <c r="M55" s="1">
        <f t="shared" si="7"/>
        <v>4.5353890403860356E-3</v>
      </c>
      <c r="N55" s="1">
        <f t="shared" si="8"/>
        <v>2.1966126042799172</v>
      </c>
      <c r="O55" s="1">
        <f t="shared" si="9"/>
        <v>8.4909611848045505E-2</v>
      </c>
      <c r="P55" s="1">
        <f t="shared" si="10"/>
        <v>0.83467471225228618</v>
      </c>
      <c r="Q55" s="1">
        <f t="shared" si="11"/>
        <v>22.045246374936365</v>
      </c>
      <c r="R55" s="1">
        <f t="shared" si="12"/>
        <v>4.2849863844325062</v>
      </c>
      <c r="S55" s="1">
        <f t="shared" si="13"/>
        <v>0.2081201304370493</v>
      </c>
      <c r="T55" s="1">
        <f t="shared" si="14"/>
        <v>3.0337913265055447</v>
      </c>
      <c r="U55" s="1">
        <f t="shared" si="15"/>
        <v>0.33971091761598537</v>
      </c>
      <c r="V55" s="1">
        <f>AVERAGE(AD26:AF26)</f>
        <v>6.7314219369057406</v>
      </c>
      <c r="W55" s="1">
        <f>_xlfn.STDEV.P(AD26:AF26)</f>
        <v>0.55203358153511095</v>
      </c>
      <c r="X55" s="1">
        <f t="shared" si="27"/>
        <v>5.6400443322977711</v>
      </c>
      <c r="Y55" s="1">
        <f t="shared" si="28"/>
        <v>0</v>
      </c>
      <c r="Z55" s="1">
        <f t="shared" si="29"/>
        <v>7.3692448164496103</v>
      </c>
      <c r="AA55" s="1">
        <f t="shared" si="17"/>
        <v>1.9669755336799171</v>
      </c>
      <c r="AB55" s="1">
        <f t="shared" si="18"/>
        <v>6.0423688974543861</v>
      </c>
      <c r="AC55" s="1">
        <f t="shared" si="19"/>
        <v>1.9637146822999758</v>
      </c>
      <c r="AD55" s="65">
        <f>AVERAGE(AK26:AM26)</f>
        <v>6.4096408630419175</v>
      </c>
      <c r="AE55" s="1">
        <f>_xlfn.STDEV.P(AK26:AM26)</f>
        <v>1.1574389055003107</v>
      </c>
      <c r="AF55" s="1">
        <f t="shared" si="21"/>
        <v>6.5998114284742373</v>
      </c>
      <c r="AG55" s="1">
        <f t="shared" si="22"/>
        <v>0.617275438515275</v>
      </c>
    </row>
    <row r="56" spans="1:33" x14ac:dyDescent="0.15">
      <c r="A56" s="27" t="s">
        <v>213</v>
      </c>
      <c r="B56" s="1">
        <f t="shared" si="23"/>
        <v>0.12285117480478487</v>
      </c>
      <c r="C56" s="1">
        <f t="shared" si="0"/>
        <v>4.3926299445818861E-3</v>
      </c>
      <c r="D56" s="1">
        <f t="shared" si="24"/>
        <v>5.4659280813631458E-2</v>
      </c>
      <c r="E56" s="1">
        <f t="shared" si="25"/>
        <v>8.5927276941959365E-3</v>
      </c>
      <c r="F56" s="1">
        <f t="shared" si="1"/>
        <v>0.87166581992491776</v>
      </c>
      <c r="G56" s="1">
        <f t="shared" si="2"/>
        <v>0.73469853695904797</v>
      </c>
      <c r="H56" s="1">
        <f t="shared" si="26"/>
        <v>5.0174126628389153E-2</v>
      </c>
      <c r="I56" s="1">
        <f t="shared" si="3"/>
        <v>2.5571544109908723E-3</v>
      </c>
      <c r="J56" s="1">
        <f t="shared" si="4"/>
        <v>0.1750207208372794</v>
      </c>
      <c r="K56" s="1">
        <f t="shared" si="5"/>
        <v>2.179571726940078E-3</v>
      </c>
      <c r="L56" s="1">
        <f t="shared" si="6"/>
        <v>4.1743151632528064E-2</v>
      </c>
      <c r="M56" s="1">
        <f t="shared" si="7"/>
        <v>3.4403680604829161E-3</v>
      </c>
      <c r="N56" s="1">
        <f t="shared" si="8"/>
        <v>7.5597002269311833E-2</v>
      </c>
      <c r="O56" s="1">
        <f t="shared" si="9"/>
        <v>4.0273522770695614E-3</v>
      </c>
      <c r="P56" s="1">
        <f t="shared" si="10"/>
        <v>3.617968710371252E-2</v>
      </c>
      <c r="Q56" s="1">
        <f t="shared" si="11"/>
        <v>0.86202789262453561</v>
      </c>
      <c r="R56" s="1">
        <f t="shared" si="12"/>
        <v>6.288250713868708E-2</v>
      </c>
      <c r="S56" s="1">
        <f t="shared" si="13"/>
        <v>1.7237250641937542E-3</v>
      </c>
      <c r="T56" s="1">
        <f t="shared" si="14"/>
        <v>2.6308186566380624E-2</v>
      </c>
      <c r="U56" s="1">
        <f t="shared" si="15"/>
        <v>2.1907357360925056E-3</v>
      </c>
      <c r="V56" s="1">
        <f>AVERAGE(AD27:AF27)</f>
        <v>6.1031054084780906E-2</v>
      </c>
      <c r="W56" s="1">
        <f t="shared" si="31"/>
        <v>7.1426731241894144E-3</v>
      </c>
      <c r="X56" s="1">
        <f t="shared" si="27"/>
        <v>2.4767616204958137E-2</v>
      </c>
      <c r="Y56" s="1">
        <f t="shared" si="28"/>
        <v>0</v>
      </c>
      <c r="Z56" s="65">
        <f>AVERAGE(AH27:AI27)</f>
        <v>5.7403491307612534E-2</v>
      </c>
      <c r="AA56" s="1">
        <f t="shared" si="17"/>
        <v>1.8632907595373414E-2</v>
      </c>
      <c r="AB56" s="1">
        <f t="shared" si="18"/>
        <v>5.0703500129544693E-2</v>
      </c>
      <c r="AC56" s="1">
        <f t="shared" si="19"/>
        <v>1.1304352899324344E-2</v>
      </c>
      <c r="AD56" s="65">
        <f>AVERAGE(AK27:AM27)</f>
        <v>6.0179851792164375E-2</v>
      </c>
      <c r="AE56" s="1">
        <f>_xlfn.STDEV.P(AK27:AM27)</f>
        <v>5.6693907071031667E-3</v>
      </c>
      <c r="AF56" s="1">
        <f t="shared" si="21"/>
        <v>5.5311765347528935E-2</v>
      </c>
      <c r="AG56" s="1">
        <f t="shared" si="22"/>
        <v>5.2735950083692973E-3</v>
      </c>
    </row>
    <row r="57" spans="1:33" x14ac:dyDescent="0.15">
      <c r="A57" s="27" t="s">
        <v>212</v>
      </c>
      <c r="B57" s="1">
        <f t="shared" si="23"/>
        <v>7.1690342381172032</v>
      </c>
      <c r="C57" s="1">
        <f t="shared" si="0"/>
        <v>0.62413104855067347</v>
      </c>
      <c r="D57" s="1">
        <f t="shared" si="24"/>
        <v>0.45280437575240085</v>
      </c>
      <c r="E57" s="1">
        <f t="shared" si="25"/>
        <v>0.206012315466028</v>
      </c>
      <c r="F57" s="1">
        <f t="shared" si="1"/>
        <v>0.33760559557582837</v>
      </c>
      <c r="G57" s="1">
        <f t="shared" si="2"/>
        <v>0.18805324119487793</v>
      </c>
      <c r="H57" s="1">
        <f t="shared" si="26"/>
        <v>0.18305730811249146</v>
      </c>
      <c r="I57" s="1">
        <f t="shared" si="3"/>
        <v>8.7627208459380559E-2</v>
      </c>
      <c r="J57" s="1">
        <f t="shared" si="4"/>
        <v>0.10120097933632499</v>
      </c>
      <c r="K57" s="1">
        <f t="shared" si="5"/>
        <v>7.6322531420248474E-2</v>
      </c>
      <c r="L57" s="1">
        <f t="shared" si="6"/>
        <v>8.5136153992108485E-2</v>
      </c>
      <c r="M57" s="1">
        <f t="shared" si="7"/>
        <v>6.3404238758534275E-3</v>
      </c>
      <c r="N57" s="1">
        <f t="shared" si="8"/>
        <v>0.78916625707683108</v>
      </c>
      <c r="O57" s="1">
        <f t="shared" si="9"/>
        <v>0.23288588146042</v>
      </c>
      <c r="P57" s="1">
        <f t="shared" si="10"/>
        <v>0.44669662962511419</v>
      </c>
      <c r="Q57" s="1">
        <f t="shared" si="11"/>
        <v>7.5053450431807208E-4</v>
      </c>
      <c r="R57" s="1">
        <f t="shared" si="12"/>
        <v>1.0523572228770899</v>
      </c>
      <c r="S57" s="1">
        <f t="shared" si="13"/>
        <v>4.0142881434785872E-2</v>
      </c>
      <c r="T57" s="1">
        <f t="shared" si="14"/>
        <v>0.48862003578487073</v>
      </c>
      <c r="U57" s="1">
        <f t="shared" si="15"/>
        <v>3.9661679890500033E-2</v>
      </c>
      <c r="V57" s="1">
        <f t="shared" si="30"/>
        <v>2.3835917200376895</v>
      </c>
      <c r="W57" s="1">
        <f>_xlfn.STDEV.P(AD28:AF28)</f>
        <v>0.22578092455881646</v>
      </c>
      <c r="X57" s="1">
        <f t="shared" si="27"/>
        <v>0.97496122032302035</v>
      </c>
      <c r="Y57" s="1">
        <f t="shared" si="28"/>
        <v>0</v>
      </c>
      <c r="Z57" s="65">
        <f>AVERAGE(AH28:AI28)</f>
        <v>1.4573979230912437</v>
      </c>
      <c r="AA57" s="1">
        <f t="shared" si="17"/>
        <v>0.2266241574204608</v>
      </c>
      <c r="AB57" s="1">
        <f t="shared" si="18"/>
        <v>2.422974989850355</v>
      </c>
      <c r="AC57" s="1">
        <f t="shared" si="19"/>
        <v>0.25215688224326405</v>
      </c>
      <c r="AD57" s="65">
        <f>AVERAGE(AK28:AM28)</f>
        <v>3.4146359808197104</v>
      </c>
      <c r="AE57" s="1">
        <f>_xlfn.STDEV.P(AK28:AM28)</f>
        <v>0.53754131752432499</v>
      </c>
      <c r="AF57" s="1">
        <f t="shared" si="21"/>
        <v>2.4418655095410058</v>
      </c>
      <c r="AG57" s="1">
        <f t="shared" si="22"/>
        <v>7.305590869741807E-2</v>
      </c>
    </row>
  </sheetData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opLeftCell="A44" workbookViewId="0">
      <selection activeCell="I70" sqref="I70"/>
    </sheetView>
  </sheetViews>
  <sheetFormatPr baseColWidth="10" defaultColWidth="8.83203125" defaultRowHeight="13" x14ac:dyDescent="0.15"/>
  <cols>
    <col min="1" max="1" width="25.1640625" style="1" bestFit="1" customWidth="1"/>
    <col min="2" max="16384" width="8.83203125" style="1"/>
  </cols>
  <sheetData>
    <row r="1" spans="1:13" s="27" customFormat="1" x14ac:dyDescent="0.15">
      <c r="A1" s="27" t="s">
        <v>292</v>
      </c>
      <c r="B1" s="27" t="s">
        <v>257</v>
      </c>
      <c r="C1" s="27" t="s">
        <v>256</v>
      </c>
      <c r="D1" s="27" t="s">
        <v>255</v>
      </c>
      <c r="E1" s="27" t="s">
        <v>254</v>
      </c>
      <c r="F1" s="27" t="s">
        <v>253</v>
      </c>
      <c r="G1" s="27" t="s">
        <v>252</v>
      </c>
      <c r="H1" s="27" t="s">
        <v>251</v>
      </c>
      <c r="I1" s="27" t="s">
        <v>250</v>
      </c>
      <c r="J1" s="27" t="s">
        <v>249</v>
      </c>
      <c r="K1" s="27" t="s">
        <v>248</v>
      </c>
      <c r="L1" s="27" t="s">
        <v>247</v>
      </c>
      <c r="M1" s="27" t="s">
        <v>246</v>
      </c>
    </row>
    <row r="2" spans="1:13" x14ac:dyDescent="0.15">
      <c r="A2" s="8" t="s">
        <v>9</v>
      </c>
      <c r="B2" s="1">
        <v>29.9495</v>
      </c>
      <c r="C2" s="1">
        <v>64.514499999999998</v>
      </c>
      <c r="D2" s="1">
        <v>21.374000000000002</v>
      </c>
      <c r="E2" s="1">
        <v>10.491499999999998</v>
      </c>
      <c r="F2" s="1">
        <v>43.158500000000004</v>
      </c>
      <c r="G2" s="1">
        <v>3.5220000000000002</v>
      </c>
      <c r="H2" s="1">
        <v>12.209</v>
      </c>
      <c r="I2" s="1">
        <v>78.43950000000001</v>
      </c>
      <c r="J2" s="1">
        <v>4.54</v>
      </c>
      <c r="K2" s="1">
        <v>12.894500000000001</v>
      </c>
      <c r="L2" s="1">
        <v>4.6824999999999992</v>
      </c>
      <c r="M2" s="1">
        <v>2.589</v>
      </c>
    </row>
    <row r="3" spans="1:13" x14ac:dyDescent="0.15">
      <c r="A3" s="13" t="s">
        <v>10</v>
      </c>
      <c r="B3" s="1">
        <v>13.792</v>
      </c>
      <c r="C3" s="1">
        <v>20.524000000000001</v>
      </c>
      <c r="D3" s="1">
        <v>9.1709999999999994</v>
      </c>
      <c r="E3" s="1">
        <v>4.5365000000000002</v>
      </c>
      <c r="F3" s="1">
        <v>14.596499999999999</v>
      </c>
      <c r="G3" s="1">
        <v>0.76649999999999996</v>
      </c>
      <c r="H3" s="1">
        <v>5.6219999999999999</v>
      </c>
      <c r="I3" s="1">
        <v>21.189499999999999</v>
      </c>
      <c r="J3" s="1">
        <v>2.9859999999999998</v>
      </c>
      <c r="K3" s="1">
        <v>5.2815000000000003</v>
      </c>
      <c r="L3" s="1">
        <v>1.276</v>
      </c>
      <c r="M3" s="1">
        <v>1.0549999999999999</v>
      </c>
    </row>
    <row r="4" spans="1:13" x14ac:dyDescent="0.15">
      <c r="A4" s="21" t="s">
        <v>11</v>
      </c>
      <c r="B4" s="1">
        <v>26.421999999999997</v>
      </c>
      <c r="C4" s="1">
        <v>41.613500000000002</v>
      </c>
      <c r="D4" s="1">
        <v>14.792</v>
      </c>
      <c r="E4" s="1">
        <v>5.4295</v>
      </c>
      <c r="F4" s="1">
        <v>30.591000000000001</v>
      </c>
      <c r="G4" s="1">
        <v>1.58</v>
      </c>
      <c r="H4" s="1">
        <v>11.556000000000001</v>
      </c>
      <c r="I4" s="1">
        <v>49.435499999999998</v>
      </c>
      <c r="J4" s="1">
        <v>4.3614999999999995</v>
      </c>
      <c r="K4" s="1">
        <v>11.672000000000001</v>
      </c>
      <c r="L4" s="1">
        <v>3.1775000000000002</v>
      </c>
      <c r="M4" s="1">
        <v>1.8574999999999999</v>
      </c>
    </row>
    <row r="5" spans="1:13" x14ac:dyDescent="0.15">
      <c r="A5" s="13" t="s">
        <v>15</v>
      </c>
      <c r="B5" s="1">
        <v>34.755499999999998</v>
      </c>
      <c r="C5" s="1">
        <v>47.144500000000001</v>
      </c>
      <c r="D5" s="1">
        <v>13.085999999999999</v>
      </c>
      <c r="E5" s="1">
        <v>6.1025</v>
      </c>
      <c r="F5" s="1">
        <v>26.4495</v>
      </c>
      <c r="G5" s="1">
        <v>1.9565000000000001</v>
      </c>
      <c r="H5" s="1">
        <v>15.52</v>
      </c>
      <c r="I5" s="1">
        <v>65.983499999999992</v>
      </c>
      <c r="J5" s="1">
        <v>3.4234999999999998</v>
      </c>
      <c r="K5" s="1">
        <v>12.297000000000001</v>
      </c>
      <c r="L5" s="1">
        <v>6.4024999999999999</v>
      </c>
      <c r="M5" s="1">
        <v>2.5895000000000001</v>
      </c>
    </row>
    <row r="6" spans="1:13" x14ac:dyDescent="0.15">
      <c r="A6" s="21" t="s">
        <v>16</v>
      </c>
      <c r="B6" s="1">
        <v>31.1175</v>
      </c>
      <c r="C6" s="1">
        <v>44.369500000000002</v>
      </c>
      <c r="D6" s="1">
        <v>12.9305</v>
      </c>
      <c r="E6" s="1">
        <v>5.593</v>
      </c>
      <c r="F6" s="1">
        <v>27.423999999999999</v>
      </c>
      <c r="G6" s="1">
        <v>1.7735000000000001</v>
      </c>
      <c r="H6" s="1">
        <v>15.834</v>
      </c>
      <c r="I6" s="1">
        <v>63.830500000000001</v>
      </c>
      <c r="J6" s="1">
        <v>3.694</v>
      </c>
      <c r="K6" s="1">
        <v>9.06</v>
      </c>
      <c r="L6" s="1">
        <v>5.26</v>
      </c>
      <c r="M6" s="1">
        <v>2.2635000000000001</v>
      </c>
    </row>
    <row r="7" spans="1:13" x14ac:dyDescent="0.15">
      <c r="A7" s="8" t="s">
        <v>19</v>
      </c>
      <c r="B7" s="1">
        <v>35.438500000000005</v>
      </c>
      <c r="C7" s="1">
        <v>44.222999999999999</v>
      </c>
      <c r="D7" s="1">
        <v>17.6065</v>
      </c>
      <c r="E7" s="1">
        <v>3.093</v>
      </c>
      <c r="F7" s="1">
        <v>24.801499999999997</v>
      </c>
      <c r="G7" s="1">
        <v>2.7949999999999999</v>
      </c>
      <c r="H7" s="1">
        <v>17.008499999999998</v>
      </c>
      <c r="I7" s="1">
        <v>66.593500000000006</v>
      </c>
      <c r="J7" s="1">
        <v>3.6055000000000001</v>
      </c>
      <c r="K7" s="1">
        <v>7.968</v>
      </c>
      <c r="L7" s="1">
        <v>7.5374999999999996</v>
      </c>
      <c r="M7" s="1">
        <v>2.3660000000000001</v>
      </c>
    </row>
    <row r="8" spans="1:13" x14ac:dyDescent="0.15">
      <c r="A8" s="13" t="s">
        <v>20</v>
      </c>
      <c r="B8" s="1">
        <v>41.789000000000001</v>
      </c>
      <c r="C8" s="1">
        <v>52.6355</v>
      </c>
      <c r="D8" s="1">
        <v>19.835999999999999</v>
      </c>
      <c r="E8" s="1">
        <v>5.0374999999999996</v>
      </c>
      <c r="F8" s="1">
        <v>26.889000000000003</v>
      </c>
      <c r="G8" s="1">
        <v>3.0905</v>
      </c>
      <c r="H8" s="1">
        <v>22.316000000000003</v>
      </c>
      <c r="I8" s="1">
        <v>72.863</v>
      </c>
      <c r="J8" s="1">
        <v>4.4655000000000005</v>
      </c>
      <c r="K8" s="1">
        <v>13.205</v>
      </c>
      <c r="L8" s="1">
        <v>7.3904999999999994</v>
      </c>
      <c r="M8" s="1">
        <v>2.6109999999999998</v>
      </c>
    </row>
    <row r="9" spans="1:13" x14ac:dyDescent="0.15">
      <c r="A9" s="21" t="s">
        <v>21</v>
      </c>
      <c r="B9" s="1">
        <v>34.662999999999997</v>
      </c>
      <c r="C9" s="1">
        <v>47.737499999999997</v>
      </c>
      <c r="D9" s="1">
        <v>17.987500000000001</v>
      </c>
      <c r="E9" s="1">
        <v>5.3864999999999998</v>
      </c>
      <c r="F9" s="1">
        <v>25.079000000000001</v>
      </c>
      <c r="G9" s="1">
        <v>2.6189999999999998</v>
      </c>
      <c r="H9" s="1">
        <v>18.633499999999998</v>
      </c>
      <c r="I9" s="1">
        <v>65.665999999999997</v>
      </c>
      <c r="J9" s="1">
        <v>4.1549999999999994</v>
      </c>
      <c r="K9" s="1">
        <v>10.001000000000001</v>
      </c>
      <c r="L9" s="1">
        <v>10.047000000000001</v>
      </c>
      <c r="M9" s="1">
        <v>2.5914999999999999</v>
      </c>
    </row>
    <row r="10" spans="1:13" x14ac:dyDescent="0.15">
      <c r="A10" s="8" t="s">
        <v>25</v>
      </c>
      <c r="B10" s="1">
        <v>20.350999999999999</v>
      </c>
      <c r="C10" s="1">
        <v>21.278500000000001</v>
      </c>
      <c r="D10" s="1">
        <v>5.2705000000000002</v>
      </c>
      <c r="E10" s="1">
        <v>2.6040000000000001</v>
      </c>
      <c r="F10" s="1">
        <v>11.0505</v>
      </c>
      <c r="G10" s="1">
        <v>2.2164999999999999</v>
      </c>
      <c r="H10" s="1">
        <v>5.1129999999999995</v>
      </c>
      <c r="I10" s="1">
        <v>29.808</v>
      </c>
      <c r="J10" s="1">
        <v>1.774</v>
      </c>
      <c r="K10" s="1">
        <v>3.0419999999999998</v>
      </c>
      <c r="L10" s="1">
        <v>9.9215</v>
      </c>
      <c r="M10" s="1">
        <v>1.3555000000000001</v>
      </c>
    </row>
    <row r="11" spans="1:13" x14ac:dyDescent="0.15">
      <c r="A11" s="13" t="s">
        <v>26</v>
      </c>
      <c r="B11" s="1">
        <v>18.091000000000001</v>
      </c>
      <c r="C11" s="1">
        <v>19.194500000000001</v>
      </c>
      <c r="D11" s="1">
        <v>4.8869999999999996</v>
      </c>
      <c r="E11" s="1">
        <v>2.1799999999999997</v>
      </c>
      <c r="F11" s="1">
        <v>11.172000000000001</v>
      </c>
      <c r="G11" s="1">
        <v>1.8519999999999999</v>
      </c>
      <c r="H11" s="1">
        <v>6.8959999999999999</v>
      </c>
      <c r="I11" s="1">
        <v>26.207000000000001</v>
      </c>
      <c r="J11" s="1">
        <v>1.6890000000000001</v>
      </c>
      <c r="K11" s="1">
        <v>3.6204999999999998</v>
      </c>
      <c r="L11" s="1">
        <v>8.2219999999999995</v>
      </c>
      <c r="M11" s="1">
        <v>1.3889999999999998</v>
      </c>
    </row>
    <row r="12" spans="1:13" x14ac:dyDescent="0.15">
      <c r="A12" s="21" t="s">
        <v>27</v>
      </c>
      <c r="B12" s="1">
        <v>17.795000000000002</v>
      </c>
      <c r="C12" s="1">
        <v>20.876999999999999</v>
      </c>
      <c r="D12" s="1">
        <v>5.8490000000000002</v>
      </c>
      <c r="E12" s="1">
        <v>2.5385</v>
      </c>
      <c r="F12" s="1">
        <v>11.68</v>
      </c>
      <c r="G12" s="1">
        <v>1.9595000000000002</v>
      </c>
      <c r="H12" s="1">
        <v>6.9354999999999993</v>
      </c>
      <c r="I12" s="1">
        <v>26.455500000000001</v>
      </c>
      <c r="J12" s="1">
        <v>1.879</v>
      </c>
      <c r="K12" s="1">
        <v>4.1125000000000007</v>
      </c>
      <c r="L12" s="1">
        <v>10.2675</v>
      </c>
      <c r="M12" s="1">
        <v>1.4984999999999999</v>
      </c>
    </row>
    <row r="13" spans="1:13" x14ac:dyDescent="0.15">
      <c r="A13" s="8" t="s">
        <v>31</v>
      </c>
      <c r="B13" s="1">
        <v>12.843500000000001</v>
      </c>
      <c r="C13" s="1">
        <v>14.23</v>
      </c>
      <c r="D13" s="1">
        <v>2.9590000000000001</v>
      </c>
      <c r="E13" s="1">
        <v>1.8645</v>
      </c>
      <c r="F13" s="1">
        <v>8.0790000000000006</v>
      </c>
      <c r="G13" s="1">
        <v>1.1895</v>
      </c>
      <c r="H13" s="1">
        <v>5.3109999999999999</v>
      </c>
      <c r="I13" s="1">
        <v>19.645000000000003</v>
      </c>
      <c r="J13" s="1">
        <v>1.3635000000000002</v>
      </c>
      <c r="K13" s="1">
        <v>2.2170000000000001</v>
      </c>
      <c r="L13" s="1">
        <v>7.4269999999999996</v>
      </c>
      <c r="M13" s="1">
        <v>1.1804999999999999</v>
      </c>
    </row>
    <row r="14" spans="1:13" x14ac:dyDescent="0.15">
      <c r="A14" s="13" t="s">
        <v>32</v>
      </c>
      <c r="B14" s="1">
        <v>13.379999999999999</v>
      </c>
      <c r="C14" s="1">
        <v>16.220500000000001</v>
      </c>
      <c r="D14" s="1">
        <v>3.0795000000000003</v>
      </c>
      <c r="E14" s="1">
        <v>2.9299999999999997</v>
      </c>
      <c r="F14" s="1">
        <v>8.6765000000000008</v>
      </c>
      <c r="G14" s="1">
        <v>1.107</v>
      </c>
      <c r="H14" s="1">
        <v>5.8959999999999999</v>
      </c>
      <c r="I14" s="1">
        <v>21.847000000000001</v>
      </c>
      <c r="J14" s="1">
        <v>1.4165000000000001</v>
      </c>
      <c r="K14" s="1">
        <v>3.2324999999999999</v>
      </c>
      <c r="L14" s="1">
        <v>7.6275000000000004</v>
      </c>
      <c r="M14" s="1">
        <v>1.27</v>
      </c>
    </row>
    <row r="15" spans="1:13" x14ac:dyDescent="0.15">
      <c r="A15" s="21" t="s">
        <v>33</v>
      </c>
      <c r="B15" s="1">
        <v>7.8</v>
      </c>
      <c r="C15" s="1">
        <v>8.5594999999999999</v>
      </c>
      <c r="D15" s="1">
        <v>0.70299999999999996</v>
      </c>
      <c r="E15" s="1">
        <v>1.8285</v>
      </c>
      <c r="F15" s="1">
        <v>4.6080000000000005</v>
      </c>
      <c r="G15" s="1">
        <v>0.75649999999999995</v>
      </c>
      <c r="H15" s="1">
        <v>2.7675000000000001</v>
      </c>
      <c r="I15" s="1">
        <v>10.3165</v>
      </c>
      <c r="J15" s="1">
        <v>0.84099999999999997</v>
      </c>
      <c r="K15" s="1">
        <v>1.5249999999999999</v>
      </c>
      <c r="L15" s="1">
        <v>3.8425000000000002</v>
      </c>
      <c r="M15" s="1">
        <v>0.748</v>
      </c>
    </row>
    <row r="16" spans="1:13" x14ac:dyDescent="0.15">
      <c r="A16" s="8" t="s">
        <v>37</v>
      </c>
      <c r="B16" s="1">
        <v>5.4139999999999997</v>
      </c>
      <c r="C16" s="1">
        <v>5.2385000000000002</v>
      </c>
      <c r="D16" s="1">
        <v>0.65949999999999998</v>
      </c>
      <c r="E16" s="1">
        <v>1.3394999999999999</v>
      </c>
      <c r="F16" s="1">
        <v>3.49</v>
      </c>
      <c r="G16" s="1">
        <v>0.61299999999999999</v>
      </c>
      <c r="H16" s="1">
        <v>1.5499999999999998</v>
      </c>
      <c r="I16" s="1">
        <v>6.7330000000000005</v>
      </c>
      <c r="J16" s="1">
        <v>0.75849999999999995</v>
      </c>
      <c r="K16" s="1">
        <v>1.1499999999999999</v>
      </c>
      <c r="L16" s="1">
        <v>2.4500000000000002</v>
      </c>
      <c r="M16" s="1">
        <v>0.54600000000000004</v>
      </c>
    </row>
    <row r="17" spans="1:13" x14ac:dyDescent="0.15">
      <c r="A17" s="21" t="s">
        <v>38</v>
      </c>
      <c r="B17" s="1">
        <v>7.01</v>
      </c>
      <c r="C17" s="1">
        <v>7.7285000000000004</v>
      </c>
      <c r="D17" s="1">
        <v>0.68149999999999999</v>
      </c>
      <c r="E17" s="1">
        <v>1.8094999999999999</v>
      </c>
      <c r="F17" s="1">
        <v>3.8759999999999999</v>
      </c>
      <c r="G17" s="1">
        <v>0.71100000000000008</v>
      </c>
      <c r="H17" s="1">
        <v>3.883</v>
      </c>
      <c r="I17" s="1">
        <v>11.4765</v>
      </c>
      <c r="J17" s="1">
        <v>0.76249999999999996</v>
      </c>
      <c r="K17" s="1">
        <v>1.5285000000000002</v>
      </c>
      <c r="L17" s="1">
        <v>3.7584999999999997</v>
      </c>
      <c r="M17" s="1">
        <v>0.7024999999999999</v>
      </c>
    </row>
    <row r="18" spans="1:13" x14ac:dyDescent="0.15">
      <c r="A18" s="8" t="s">
        <v>41</v>
      </c>
      <c r="B18" s="1">
        <v>12.4855</v>
      </c>
      <c r="C18" s="1">
        <v>14.1715</v>
      </c>
      <c r="D18" s="1">
        <v>0.79800000000000004</v>
      </c>
      <c r="E18" s="1">
        <v>2.54</v>
      </c>
      <c r="F18" s="1">
        <v>6.7145000000000001</v>
      </c>
      <c r="G18" s="1">
        <v>0.63800000000000001</v>
      </c>
      <c r="H18" s="1">
        <v>5.3919999999999995</v>
      </c>
      <c r="I18" s="1">
        <v>19.674500000000002</v>
      </c>
      <c r="J18" s="1">
        <v>1.0619999999999998</v>
      </c>
      <c r="K18" s="1">
        <v>2.8159999999999998</v>
      </c>
      <c r="L18" s="1">
        <v>6.6059999999999999</v>
      </c>
      <c r="M18" s="1">
        <v>1.1240000000000001</v>
      </c>
    </row>
    <row r="19" spans="1:13" x14ac:dyDescent="0.15">
      <c r="A19" s="21" t="s">
        <v>42</v>
      </c>
      <c r="B19" s="1">
        <v>8.8239999999999998</v>
      </c>
      <c r="C19" s="1">
        <v>11.056999999999999</v>
      </c>
      <c r="D19" s="1">
        <v>0.72</v>
      </c>
      <c r="E19" s="1">
        <v>1.9824999999999999</v>
      </c>
      <c r="F19" s="1">
        <v>6.6494999999999997</v>
      </c>
      <c r="G19" s="1">
        <v>1.0055000000000001</v>
      </c>
      <c r="H19" s="1">
        <v>4.3899999999999997</v>
      </c>
      <c r="I19" s="1">
        <v>13.186</v>
      </c>
      <c r="J19" s="1">
        <v>0.89700000000000002</v>
      </c>
      <c r="K19" s="1">
        <v>1.881</v>
      </c>
      <c r="L19" s="1">
        <v>4.6150000000000002</v>
      </c>
      <c r="M19" s="1">
        <v>0.79100000000000004</v>
      </c>
    </row>
    <row r="20" spans="1:13" x14ac:dyDescent="0.15">
      <c r="A20" s="8" t="s">
        <v>45</v>
      </c>
      <c r="B20" s="1">
        <v>8.5124999999999993</v>
      </c>
      <c r="C20" s="1">
        <v>9.6930000000000014</v>
      </c>
      <c r="D20" s="1">
        <v>0.89349999999999996</v>
      </c>
      <c r="E20" s="1">
        <v>1.982</v>
      </c>
      <c r="F20" s="1">
        <v>4.5594999999999999</v>
      </c>
      <c r="G20" s="1">
        <v>0.94750000000000001</v>
      </c>
      <c r="H20" s="1">
        <v>4.6775000000000002</v>
      </c>
      <c r="I20" s="1">
        <v>14.407999999999999</v>
      </c>
      <c r="J20" s="1">
        <v>0.96649999999999991</v>
      </c>
      <c r="K20" s="1">
        <v>2.1135000000000002</v>
      </c>
      <c r="L20" s="1">
        <v>3.1154999999999999</v>
      </c>
      <c r="M20" s="1">
        <v>0.91100000000000003</v>
      </c>
    </row>
    <row r="21" spans="1:13" x14ac:dyDescent="0.15">
      <c r="A21" s="21" t="s">
        <v>46</v>
      </c>
      <c r="B21" s="1">
        <v>5.274</v>
      </c>
      <c r="C21" s="1">
        <v>5.1120000000000001</v>
      </c>
      <c r="D21" s="1">
        <v>0.76249999999999996</v>
      </c>
      <c r="E21" s="1">
        <v>1.1835</v>
      </c>
      <c r="F21" s="1">
        <v>3.3014999999999999</v>
      </c>
      <c r="G21" s="1">
        <v>0.60899999999999999</v>
      </c>
      <c r="H21" s="1">
        <v>2.4885000000000002</v>
      </c>
      <c r="I21" s="1">
        <v>7.4045000000000005</v>
      </c>
      <c r="J21" s="1">
        <v>0.92049999999999998</v>
      </c>
      <c r="K21" s="1">
        <v>1.105</v>
      </c>
      <c r="L21" s="1">
        <v>2.0250000000000004</v>
      </c>
      <c r="M21" s="1">
        <v>0.44950000000000001</v>
      </c>
    </row>
    <row r="24" spans="1:13" x14ac:dyDescent="0.15">
      <c r="A24" s="27" t="s">
        <v>294</v>
      </c>
      <c r="C24" s="27"/>
    </row>
    <row r="26" spans="1:13" x14ac:dyDescent="0.15">
      <c r="A26" s="27"/>
      <c r="B26" s="27" t="s">
        <v>257</v>
      </c>
      <c r="C26" s="27" t="s">
        <v>256</v>
      </c>
      <c r="D26" s="27" t="s">
        <v>255</v>
      </c>
      <c r="E26" s="27" t="s">
        <v>254</v>
      </c>
      <c r="F26" s="27" t="s">
        <v>253</v>
      </c>
      <c r="G26" s="27" t="s">
        <v>252</v>
      </c>
      <c r="H26" s="27" t="s">
        <v>251</v>
      </c>
      <c r="I26" s="27" t="s">
        <v>250</v>
      </c>
      <c r="J26" s="27" t="s">
        <v>249</v>
      </c>
      <c r="K26" s="27" t="s">
        <v>248</v>
      </c>
      <c r="L26" s="27" t="s">
        <v>247</v>
      </c>
      <c r="M26" s="27" t="s">
        <v>246</v>
      </c>
    </row>
    <row r="27" spans="1:13" x14ac:dyDescent="0.15">
      <c r="A27" s="8" t="s">
        <v>9</v>
      </c>
      <c r="B27" s="1">
        <f>B2*'sample '!$J3</f>
        <v>1.5710234032365615</v>
      </c>
      <c r="C27" s="1">
        <f>C2*'sample '!$J3</f>
        <v>3.384156308055398</v>
      </c>
      <c r="D27" s="1">
        <f>D2*'sample '!$J3</f>
        <v>1.1211891424156752</v>
      </c>
      <c r="E27" s="1">
        <f>E2*'sample '!$J3</f>
        <v>0.5503394726141132</v>
      </c>
      <c r="F27" s="1">
        <f>F2*'sample '!$J3</f>
        <v>2.2639113690908075</v>
      </c>
      <c r="G27" s="1">
        <f>G2*'sample '!$J3</f>
        <v>0.18474914192888595</v>
      </c>
      <c r="H27" s="1">
        <f>H2*'sample '!$J3</f>
        <v>0.64043221857176846</v>
      </c>
      <c r="I27" s="1">
        <f>I2*'sample '!$J3</f>
        <v>4.1146025889638986</v>
      </c>
      <c r="J27" s="1">
        <f>J2*'sample '!$J3</f>
        <v>0.23814909266244808</v>
      </c>
      <c r="K27" s="1">
        <f>K2*'sample '!$J3</f>
        <v>0.67639063333390681</v>
      </c>
      <c r="L27" s="1">
        <f>L2*'sample '!$J3</f>
        <v>0.24562403665020111</v>
      </c>
      <c r="M27" s="1">
        <f>M2*'sample '!$J3</f>
        <v>0.13580792971433439</v>
      </c>
    </row>
    <row r="28" spans="1:13" x14ac:dyDescent="0.15">
      <c r="A28" s="13" t="s">
        <v>10</v>
      </c>
      <c r="B28" s="1">
        <f>B3*'sample '!$J4</f>
        <v>2.6526688633760158</v>
      </c>
      <c r="C28" s="1">
        <f>C3*'sample '!$J4</f>
        <v>3.9474605388579866</v>
      </c>
      <c r="D28" s="1">
        <f>D3*'sample '!$J4</f>
        <v>1.763894007107123</v>
      </c>
      <c r="E28" s="1">
        <f>E3*'sample '!$J4</f>
        <v>0.87252264346761144</v>
      </c>
      <c r="F28" s="1">
        <f>F3*'sample '!$J4</f>
        <v>2.8074014692769733</v>
      </c>
      <c r="G28" s="1">
        <f>G3*'sample '!$J4</f>
        <v>0.14742391848736341</v>
      </c>
      <c r="H28" s="1">
        <f>H3*'sample '!$J4</f>
        <v>1.0813010694533034</v>
      </c>
      <c r="I28" s="1">
        <f>I3*'sample '!$J4</f>
        <v>4.0754587355355341</v>
      </c>
      <c r="J28" s="1">
        <f>J3*'sample '!$J4</f>
        <v>0.57430896360504513</v>
      </c>
      <c r="K28" s="1">
        <f>K3*'sample '!$J4</f>
        <v>1.0158113835499152</v>
      </c>
      <c r="L28" s="1">
        <f>L3*'sample '!$J4</f>
        <v>0.24541802999331472</v>
      </c>
      <c r="M28" s="1">
        <f>M3*'sample '!$J4</f>
        <v>0.20291224266688637</v>
      </c>
    </row>
    <row r="29" spans="1:13" x14ac:dyDescent="0.15">
      <c r="A29" s="21" t="s">
        <v>11</v>
      </c>
      <c r="B29" s="1">
        <f>B4*'sample '!$J5</f>
        <v>2.1643482642945928</v>
      </c>
      <c r="C29" s="1">
        <f>C4*'sample '!$J5</f>
        <v>3.4087543144433825</v>
      </c>
      <c r="D29" s="1">
        <f>D4*'sample '!$J5</f>
        <v>1.2116811568180161</v>
      </c>
      <c r="E29" s="1">
        <f>E4*'sample '!$J5</f>
        <v>0.44475546518005804</v>
      </c>
      <c r="F29" s="1">
        <f>F4*'sample '!$J5</f>
        <v>2.5058503426324994</v>
      </c>
      <c r="G29" s="1">
        <f>G4*'sample '!$J5</f>
        <v>0.12942511004410934</v>
      </c>
      <c r="H29" s="1">
        <f>H4*'sample '!$J5</f>
        <v>0.94660542510742263</v>
      </c>
      <c r="I29" s="1">
        <f>I4*'sample '!$J5</f>
        <v>4.0494905237883341</v>
      </c>
      <c r="J29" s="1">
        <f>J4*'sample '!$J5</f>
        <v>0.35727064396036889</v>
      </c>
      <c r="K29" s="1">
        <f>K4*'sample '!$J5</f>
        <v>0.95610752179420533</v>
      </c>
      <c r="L29" s="1">
        <f>L4*'sample '!$J5</f>
        <v>0.26028372605389716</v>
      </c>
      <c r="M29" s="1">
        <f>M4*'sample '!$J5</f>
        <v>0.15215641892843867</v>
      </c>
    </row>
    <row r="30" spans="1:13" x14ac:dyDescent="0.15">
      <c r="A30" s="13" t="s">
        <v>15</v>
      </c>
      <c r="B30" s="1">
        <f>B5*'sample '!$J10</f>
        <v>2.3594753664946939</v>
      </c>
      <c r="C30" s="1">
        <f>C5*'sample '!$J10</f>
        <v>3.2005376534853216</v>
      </c>
      <c r="D30" s="1">
        <f>D5*'sample '!$J10</f>
        <v>0.88838010231329034</v>
      </c>
      <c r="E30" s="1">
        <f>E5*'sample '!$J10</f>
        <v>0.41428546342402983</v>
      </c>
      <c r="F30" s="1">
        <f>F5*'sample '!$J10</f>
        <v>1.7955990765807255</v>
      </c>
      <c r="G30" s="1">
        <f>G5*'sample '!$J10</f>
        <v>0.13282253325507815</v>
      </c>
      <c r="H30" s="1">
        <f>H5*'sample '!$J10</f>
        <v>1.0536190728948698</v>
      </c>
      <c r="I30" s="1">
        <f>I5*'sample '!$J10</f>
        <v>4.4794764237344484</v>
      </c>
      <c r="J30" s="1">
        <f>J5*'sample '!$J10</f>
        <v>0.23241397526131358</v>
      </c>
      <c r="K30" s="1">
        <f>K5*'sample '!$J10</f>
        <v>0.83481660691934378</v>
      </c>
      <c r="L30" s="1">
        <f>L5*'sample '!$J10</f>
        <v>0.43465181148256471</v>
      </c>
      <c r="M30" s="1">
        <f>M5*'sample '!$J10</f>
        <v>0.17579552765858669</v>
      </c>
    </row>
    <row r="31" spans="1:13" x14ac:dyDescent="0.15">
      <c r="A31" s="21" t="s">
        <v>16</v>
      </c>
      <c r="B31" s="1">
        <f>B6*'sample '!$J11</f>
        <v>2.3178628223468642</v>
      </c>
      <c r="C31" s="1">
        <f>C6*'sample '!$J11</f>
        <v>3.3049703381093982</v>
      </c>
      <c r="D31" s="1">
        <f>D6*'sample '!$J11</f>
        <v>0.96315980475154273</v>
      </c>
      <c r="E31" s="1">
        <f>E6*'sample '!$J11</f>
        <v>0.41660823541049291</v>
      </c>
      <c r="F31" s="1">
        <f>F6*'sample '!$J11</f>
        <v>2.0427434736093968</v>
      </c>
      <c r="G31" s="1">
        <f>G6*'sample '!$J11</f>
        <v>0.13210346960495425</v>
      </c>
      <c r="H31" s="1">
        <f>H6*'sample '!$J11</f>
        <v>1.1794340782209447</v>
      </c>
      <c r="I31" s="1">
        <f>I6*'sample '!$J11</f>
        <v>4.7545703505041059</v>
      </c>
      <c r="J31" s="1">
        <f>J6*'sample '!$J11</f>
        <v>0.27515659245599156</v>
      </c>
      <c r="K31" s="1">
        <f>K6*'sample '!$J11</f>
        <v>0.67485617965654676</v>
      </c>
      <c r="L31" s="1">
        <f>L6*'sample '!$J11</f>
        <v>0.39180391887344762</v>
      </c>
      <c r="M31" s="1">
        <f>M6*'sample '!$J11</f>
        <v>0.16860231375856441</v>
      </c>
    </row>
    <row r="32" spans="1:13" x14ac:dyDescent="0.15">
      <c r="A32" s="8" t="s">
        <v>19</v>
      </c>
      <c r="B32" s="1">
        <f>B7*'sample '!$J15</f>
        <v>2.630925642469689</v>
      </c>
      <c r="C32" s="1">
        <f>C7*'sample '!$J15</f>
        <v>3.2830798337101466</v>
      </c>
      <c r="D32" s="1">
        <f>D7*'sample '!$J15</f>
        <v>1.3070923522198337</v>
      </c>
      <c r="E32" s="1">
        <f>E7*'sample '!$J15</f>
        <v>0.22962182406588164</v>
      </c>
      <c r="F32" s="1">
        <f>F7*'sample '!$J15</f>
        <v>1.8412433461267259</v>
      </c>
      <c r="G32" s="1">
        <f>G7*'sample '!$J15</f>
        <v>0.2074985445406205</v>
      </c>
      <c r="H32" s="1">
        <f>H7*'sample '!$J15</f>
        <v>1.2626973147832354</v>
      </c>
      <c r="I32" s="1">
        <f>I7*'sample '!$J15</f>
        <v>4.9438477015620084</v>
      </c>
      <c r="J32" s="1">
        <f>J7*'sample '!$J15</f>
        <v>0.26766941049774856</v>
      </c>
      <c r="K32" s="1">
        <f>K7*'sample '!$J15</f>
        <v>0.59153789012510338</v>
      </c>
      <c r="L32" s="1">
        <f>L7*'sample '!$J15</f>
        <v>0.55957791752233521</v>
      </c>
      <c r="M32" s="1">
        <f>M7*'sample '!$J15</f>
        <v>0.17564993072740898</v>
      </c>
    </row>
    <row r="33" spans="1:13" x14ac:dyDescent="0.15">
      <c r="A33" s="13" t="s">
        <v>20</v>
      </c>
      <c r="B33" s="1">
        <f>B8*'sample '!$J16</f>
        <v>2.8188104348802145</v>
      </c>
      <c r="C33" s="1">
        <f>C8*'sample '!$J16</f>
        <v>3.5504438164382379</v>
      </c>
      <c r="D33" s="1">
        <f>D8*'sample '!$J16</f>
        <v>1.3380057858834604</v>
      </c>
      <c r="E33" s="1">
        <f>E8*'sample '!$J16</f>
        <v>0.33979653893869388</v>
      </c>
      <c r="F33" s="1">
        <f>F8*'sample '!$J16</f>
        <v>1.813754667101249</v>
      </c>
      <c r="G33" s="1">
        <f>G8*'sample '!$J16</f>
        <v>0.20846475505509351</v>
      </c>
      <c r="H33" s="1">
        <f>H8*'sample '!$J16</f>
        <v>1.50529023582251</v>
      </c>
      <c r="I33" s="1">
        <f>I8*'sample '!$J16</f>
        <v>4.9148576112536091</v>
      </c>
      <c r="J33" s="1">
        <f>J8*'sample '!$J16</f>
        <v>0.301213190001139</v>
      </c>
      <c r="K33" s="1">
        <f>K8*'sample '!$J16</f>
        <v>0.89072224251820409</v>
      </c>
      <c r="L33" s="1">
        <f>L8*'sample '!$J16</f>
        <v>0.49851440615909026</v>
      </c>
      <c r="M33" s="1">
        <f>M8*'sample '!$J16</f>
        <v>0.17612084628663618</v>
      </c>
    </row>
    <row r="34" spans="1:13" x14ac:dyDescent="0.15">
      <c r="A34" s="21" t="s">
        <v>21</v>
      </c>
      <c r="B34" s="1">
        <f>B9*'sample '!$J17</f>
        <v>2.4701463117907165</v>
      </c>
      <c r="C34" s="1">
        <f>C9*'sample '!$J17</f>
        <v>3.4018581645878698</v>
      </c>
      <c r="D34" s="1">
        <f>D9*'sample '!$J17</f>
        <v>1.2818208690342878</v>
      </c>
      <c r="E34" s="1">
        <f>E9*'sample '!$J17</f>
        <v>0.3838514585714074</v>
      </c>
      <c r="F34" s="1">
        <f>F9*'sample '!$J17</f>
        <v>1.7871736247122114</v>
      </c>
      <c r="G34" s="1">
        <f>G9*'sample '!$J17</f>
        <v>0.18663454376654895</v>
      </c>
      <c r="H34" s="1">
        <f>H9*'sample '!$J17</f>
        <v>1.3278559645948795</v>
      </c>
      <c r="I34" s="1">
        <f>I9*'sample '!$J17</f>
        <v>4.679474589909967</v>
      </c>
      <c r="J34" s="1">
        <f>J9*'sample '!$J17</f>
        <v>0.29609260379916413</v>
      </c>
      <c r="K34" s="1">
        <f>K9*'sample '!$J17</f>
        <v>0.71268884009517242</v>
      </c>
      <c r="L34" s="1">
        <f>L9*'sample '!$J17</f>
        <v>0.71596688095552408</v>
      </c>
      <c r="M34" s="1">
        <f>M9*'sample '!$J17</f>
        <v>0.18467484542612128</v>
      </c>
    </row>
    <row r="35" spans="1:13" x14ac:dyDescent="0.15">
      <c r="A35" s="8" t="s">
        <v>25</v>
      </c>
      <c r="B35" s="1">
        <f>B10*'sample '!$J21</f>
        <v>3.1255343351616349</v>
      </c>
      <c r="C35" s="1">
        <f>C10*'sample '!$J21</f>
        <v>3.2679810501074571</v>
      </c>
      <c r="D35" s="1">
        <f>D10*'sample '!$J21</f>
        <v>0.80945057802905995</v>
      </c>
      <c r="E35" s="1">
        <f>E10*'sample '!$J21</f>
        <v>0.39992587139506158</v>
      </c>
      <c r="F35" s="1">
        <f>F10*'sample '!$J21</f>
        <v>1.6971508609259323</v>
      </c>
      <c r="G35" s="1">
        <f>G10*'sample '!$J21</f>
        <v>0.34041309291365357</v>
      </c>
      <c r="H35" s="1">
        <f>H10*'sample '!$J21</f>
        <v>0.78526151322693916</v>
      </c>
      <c r="I35" s="1">
        <f>I10*'sample '!$J21</f>
        <v>4.5779532928356357</v>
      </c>
      <c r="J35" s="1">
        <f>J10*'sample '!$J21</f>
        <v>0.2724533394219813</v>
      </c>
      <c r="K35" s="1">
        <f>K10*'sample '!$J21</f>
        <v>0.46719450874953045</v>
      </c>
      <c r="L35" s="1">
        <f>L10*'sample '!$J21</f>
        <v>1.5237575011697786</v>
      </c>
      <c r="M35" s="1">
        <f>M10*'sample '!$J21</f>
        <v>0.20817953866206068</v>
      </c>
    </row>
    <row r="36" spans="1:13" x14ac:dyDescent="0.15">
      <c r="A36" s="13" t="s">
        <v>26</v>
      </c>
      <c r="B36" s="1">
        <f>B11*'sample '!$J22</f>
        <v>2.3147994130535685</v>
      </c>
      <c r="C36" s="1">
        <f>C11*'sample '!$J22</f>
        <v>2.455995651642072</v>
      </c>
      <c r="D36" s="1">
        <f>D11*'sample '!$J22</f>
        <v>0.62530676754147307</v>
      </c>
      <c r="E36" s="1">
        <f>E11*'sample '!$J22</f>
        <v>0.27893774365467794</v>
      </c>
      <c r="F36" s="1">
        <f>F11*'sample '!$J22</f>
        <v>1.4294919596835149</v>
      </c>
      <c r="G36" s="1">
        <f>G11*'sample '!$J22</f>
        <v>0.2369691290130567</v>
      </c>
      <c r="H36" s="1">
        <f>H11*'sample '!$J22</f>
        <v>0.88236453222140343</v>
      </c>
      <c r="I36" s="1">
        <f>I11*'sample '!$J22</f>
        <v>3.3532667192468559</v>
      </c>
      <c r="J36" s="1">
        <f>J11*'sample '!$J22</f>
        <v>0.21611277478566565</v>
      </c>
      <c r="K36" s="1">
        <f>K11*'sample '!$J22</f>
        <v>0.46325417472557873</v>
      </c>
      <c r="L36" s="1">
        <f>L11*'sample '!$J22</f>
        <v>1.0520303340957624</v>
      </c>
      <c r="M36" s="1">
        <f>M11*'sample '!$J22</f>
        <v>0.1777268467597925</v>
      </c>
    </row>
    <row r="37" spans="1:13" x14ac:dyDescent="0.15">
      <c r="A37" s="21" t="s">
        <v>27</v>
      </c>
      <c r="B37" s="1">
        <f>B12*'sample '!$J23</f>
        <v>2.3161043112469364</v>
      </c>
      <c r="C37" s="1">
        <f>C12*'sample '!$J23</f>
        <v>2.7172413434055791</v>
      </c>
      <c r="D37" s="1">
        <f>D12*'sample '!$J23</f>
        <v>0.761275308596984</v>
      </c>
      <c r="E37" s="1">
        <f>E12*'sample '!$J23</f>
        <v>0.33039790919361323</v>
      </c>
      <c r="F37" s="1">
        <f>F12*'sample '!$J23</f>
        <v>1.5202078311528078</v>
      </c>
      <c r="G37" s="1">
        <f>G12*'sample '!$J23</f>
        <v>0.25503829153629515</v>
      </c>
      <c r="H37" s="1">
        <f>H12*'sample '!$J23</f>
        <v>0.90268847713701172</v>
      </c>
      <c r="I37" s="1">
        <f>I12*'sample '!$J23</f>
        <v>3.443309783995129</v>
      </c>
      <c r="J37" s="1">
        <f>J12*'sample '!$J23</f>
        <v>0.24456083174110665</v>
      </c>
      <c r="K37" s="1">
        <f>K12*'sample '!$J23</f>
        <v>0.53526153301506185</v>
      </c>
      <c r="L37" s="1">
        <f>L12*'sample '!$J23</f>
        <v>1.3363642043117683</v>
      </c>
      <c r="M37" s="1">
        <f>M12*'sample '!$J23</f>
        <v>0.19503693792658239</v>
      </c>
    </row>
    <row r="38" spans="1:13" x14ac:dyDescent="0.15">
      <c r="A38" s="8" t="s">
        <v>31</v>
      </c>
      <c r="B38" s="1">
        <f>B13*'sample '!$J27</f>
        <v>2.4345005895041725</v>
      </c>
      <c r="C38" s="1">
        <f>C13*'sample '!$J27</f>
        <v>2.6973133015645563</v>
      </c>
      <c r="D38" s="1">
        <f>D13*'sample '!$J27</f>
        <v>0.56088194373362765</v>
      </c>
      <c r="E38" s="1">
        <f>E13*'sample '!$J27</f>
        <v>0.35341817644182116</v>
      </c>
      <c r="F38" s="1">
        <f>F13*'sample '!$J27</f>
        <v>1.5313839889908678</v>
      </c>
      <c r="G38" s="1">
        <f>G13*'sample '!$J27</f>
        <v>0.22547112945966546</v>
      </c>
      <c r="H38" s="1">
        <f>H13*'sample '!$J27</f>
        <v>1.0067063207736724</v>
      </c>
      <c r="I38" s="1">
        <f>I13*'sample '!$J27</f>
        <v>3.7237329451325167</v>
      </c>
      <c r="J38" s="1">
        <f>J13*'sample '!$J27</f>
        <v>0.25845303490395449</v>
      </c>
      <c r="K38" s="1">
        <f>K13*'sample '!$J27</f>
        <v>0.42023496764361357</v>
      </c>
      <c r="L38" s="1">
        <f>L13*'sample '!$J27</f>
        <v>1.407796619165141</v>
      </c>
      <c r="M38" s="1">
        <f>M13*'sample '!$J27</f>
        <v>0.22376516883323669</v>
      </c>
    </row>
    <row r="39" spans="1:13" x14ac:dyDescent="0.15">
      <c r="A39" s="13" t="s">
        <v>32</v>
      </c>
      <c r="B39" s="1">
        <f>B14*'sample '!$J28</f>
        <v>2.3351910144362953</v>
      </c>
      <c r="C39" s="1">
        <f>C14*'sample '!$J28</f>
        <v>2.8309391516938667</v>
      </c>
      <c r="D39" s="1">
        <f>D14*'sample '!$J28</f>
        <v>0.53746044312082009</v>
      </c>
      <c r="E39" s="1">
        <f>E14*'sample '!$J28</f>
        <v>0.51136843589673731</v>
      </c>
      <c r="F39" s="1">
        <f>F14*'sample '!$J28</f>
        <v>1.5142963256170792</v>
      </c>
      <c r="G39" s="1">
        <f>G14*'sample '!$J28</f>
        <v>0.19320302339170248</v>
      </c>
      <c r="H39" s="1">
        <f>H14*'sample '!$J28</f>
        <v>1.0290198969444244</v>
      </c>
      <c r="I39" s="1">
        <f>I14*'sample '!$J28</f>
        <v>3.8129236242443763</v>
      </c>
      <c r="J39" s="1">
        <f>J14*'sample '!$J28</f>
        <v>0.24721958684222817</v>
      </c>
      <c r="K39" s="1">
        <f>K14*'sample '!$J28</f>
        <v>0.56416330001235615</v>
      </c>
      <c r="L39" s="1">
        <f>L14*'sample '!$J28</f>
        <v>1.3312159538574622</v>
      </c>
      <c r="M39" s="1">
        <f>M14*'sample '!$J28</f>
        <v>0.2216511650473913</v>
      </c>
    </row>
    <row r="40" spans="1:13" x14ac:dyDescent="0.15">
      <c r="A40" s="21" t="s">
        <v>33</v>
      </c>
      <c r="B40" s="1">
        <f>B15*'sample '!$J29</f>
        <v>2.4855286995713826</v>
      </c>
      <c r="C40" s="1">
        <f>C15*'sample '!$J29</f>
        <v>2.7275490902540063</v>
      </c>
      <c r="D40" s="1">
        <f>D15*'sample '!$J29</f>
        <v>0.22401624048701049</v>
      </c>
      <c r="E40" s="1">
        <f>E15*'sample '!$J29</f>
        <v>0.58266528553413754</v>
      </c>
      <c r="F40" s="1">
        <f>F15*'sample '!$J29</f>
        <v>1.4683738779006323</v>
      </c>
      <c r="G40" s="1">
        <f>G15*'sample '!$J29</f>
        <v>0.24106441810586549</v>
      </c>
      <c r="H40" s="1">
        <f>H15*'sample '!$J29</f>
        <v>0.88188470205946168</v>
      </c>
      <c r="I40" s="1">
        <f>I15*'sample '!$J29</f>
        <v>3.2874303627087396</v>
      </c>
      <c r="J40" s="1">
        <f>J15*'sample '!$J29</f>
        <v>0.26799097901788882</v>
      </c>
      <c r="K40" s="1">
        <f>K15*'sample '!$J29</f>
        <v>0.48595272651876387</v>
      </c>
      <c r="L40" s="1">
        <f>L15*'sample '!$J29</f>
        <v>1.2244415420644921</v>
      </c>
      <c r="M40" s="1">
        <f>M15*'sample '!$J29</f>
        <v>0.23835582913838385</v>
      </c>
    </row>
    <row r="41" spans="1:13" x14ac:dyDescent="0.15">
      <c r="A41" s="8" t="s">
        <v>37</v>
      </c>
      <c r="B41" s="1">
        <f>B16*'sample '!$J33</f>
        <v>1.4938963819783215</v>
      </c>
      <c r="C41" s="1">
        <f>C16*'sample '!$J33</f>
        <v>1.4454702986689025</v>
      </c>
      <c r="D41" s="1">
        <f>D16*'sample '!$J33</f>
        <v>0.18197721904593703</v>
      </c>
      <c r="E41" s="1">
        <f>E16*'sample '!$J33</f>
        <v>0.36961104611377199</v>
      </c>
      <c r="F41" s="1">
        <f>F16*'sample '!$J33</f>
        <v>0.96300302421580031</v>
      </c>
      <c r="G41" s="1">
        <f>G16*'sample '!$J33</f>
        <v>0.16914637645968067</v>
      </c>
      <c r="H41" s="1">
        <f>H16*'sample '!$J33</f>
        <v>0.42769475287521208</v>
      </c>
      <c r="I41" s="1">
        <f>I16*'sample '!$J33</f>
        <v>1.8578508200701958</v>
      </c>
      <c r="J41" s="1">
        <f>J16*'sample '!$J33</f>
        <v>0.20929449681022477</v>
      </c>
      <c r="K41" s="1">
        <f>K16*'sample '!$J33</f>
        <v>0.31732191342354449</v>
      </c>
      <c r="L41" s="1">
        <f>L16*'sample '!$J33</f>
        <v>0.6760336416414644</v>
      </c>
      <c r="M41" s="1">
        <f>M16*'sample '!$J33</f>
        <v>0.15065892585152635</v>
      </c>
    </row>
    <row r="42" spans="1:13" x14ac:dyDescent="0.15">
      <c r="A42" s="21" t="s">
        <v>38</v>
      </c>
      <c r="B42" s="1">
        <f>B17*'sample '!$J34</f>
        <v>2.4843567040064434</v>
      </c>
      <c r="C42" s="1">
        <f>C17*'sample '!$J34</f>
        <v>2.7389944061217975</v>
      </c>
      <c r="D42" s="1">
        <f>D17*'sample '!$J34</f>
        <v>0.24152483506139677</v>
      </c>
      <c r="E42" s="1">
        <f>E17*'sample '!$J34</f>
        <v>0.64129007930094994</v>
      </c>
      <c r="F42" s="1">
        <f>F17*'sample '!$J34</f>
        <v>1.3736614243550607</v>
      </c>
      <c r="G42" s="1">
        <f>G17*'sample '!$J34</f>
        <v>0.25197968852333547</v>
      </c>
      <c r="H42" s="1">
        <f>H17*'sample '!$J34</f>
        <v>1.3761422370409444</v>
      </c>
      <c r="I42" s="1">
        <f>I17*'sample '!$J34</f>
        <v>4.067292398506412</v>
      </c>
      <c r="J42" s="1">
        <f>J17*'sample '!$J34</f>
        <v>0.27023138185519446</v>
      </c>
      <c r="K42" s="1">
        <f>K17*'sample '!$J34</f>
        <v>0.54170317005333091</v>
      </c>
      <c r="L42" s="1">
        <f>L17*'sample '!$J34</f>
        <v>1.3320192114134404</v>
      </c>
      <c r="M42" s="1">
        <f>M17*'sample '!$J34</f>
        <v>0.24896727311904798</v>
      </c>
    </row>
    <row r="43" spans="1:13" x14ac:dyDescent="0.15">
      <c r="A43" s="8" t="s">
        <v>41</v>
      </c>
      <c r="B43" s="1">
        <f>B18*'sample '!$J37</f>
        <v>2.8489680691045076</v>
      </c>
      <c r="C43" s="1">
        <f>C18*'sample '!$J37</f>
        <v>3.2336831517612055</v>
      </c>
      <c r="D43" s="1">
        <f>D18*'sample '!$J37</f>
        <v>0.18208934517203132</v>
      </c>
      <c r="E43" s="1">
        <f>E18*'sample '!$J37</f>
        <v>0.57958262748992428</v>
      </c>
      <c r="F43" s="1">
        <f>F18*'sample '!$J37</f>
        <v>1.5321289575909829</v>
      </c>
      <c r="G43" s="1">
        <f>G18*'sample '!$J37</f>
        <v>0.14558020328290225</v>
      </c>
      <c r="H43" s="1">
        <f>H18*'sample '!$J37</f>
        <v>1.2303580816636501</v>
      </c>
      <c r="I43" s="1">
        <f>I18*'sample '!$J37</f>
        <v>4.4893694506104396</v>
      </c>
      <c r="J43" s="1">
        <f>J18*'sample '!$J37</f>
        <v>0.24232942928909426</v>
      </c>
      <c r="K43" s="1">
        <f>K18*'sample '!$J37</f>
        <v>0.64256089724867194</v>
      </c>
      <c r="L43" s="1">
        <f>L18*'sample '!$J37</f>
        <v>1.5073711957474172</v>
      </c>
      <c r="M43" s="1">
        <f>M18*'sample '!$J37</f>
        <v>0.25647672177113184</v>
      </c>
    </row>
    <row r="44" spans="1:13" x14ac:dyDescent="0.15">
      <c r="A44" s="21" t="s">
        <v>42</v>
      </c>
      <c r="B44" s="1">
        <f>B19*'sample '!$J38</f>
        <v>1.4243248338718142</v>
      </c>
      <c r="C44" s="1">
        <f>C19*'sample '!$J38</f>
        <v>1.784764243893999</v>
      </c>
      <c r="D44" s="1">
        <f>D19*'sample '!$J38</f>
        <v>0.11621870811284067</v>
      </c>
      <c r="E44" s="1">
        <f>E19*'sample '!$J38</f>
        <v>0.32000498449125925</v>
      </c>
      <c r="F44" s="1">
        <f>F19*'sample '!$J38</f>
        <v>1.0733281938837973</v>
      </c>
      <c r="G44" s="1">
        <f>G19*'sample '!$J38</f>
        <v>0.1623026541770296</v>
      </c>
      <c r="H44" s="1">
        <f>H19*'sample '!$J38</f>
        <v>0.70861128974357024</v>
      </c>
      <c r="I44" s="1">
        <f>I19*'sample '!$J38</f>
        <v>2.1284165071887737</v>
      </c>
      <c r="J44" s="1">
        <f>J19*'sample '!$J38</f>
        <v>0.14478914052391401</v>
      </c>
      <c r="K44" s="1">
        <f>K19*'sample '!$J38</f>
        <v>0.3036213749447963</v>
      </c>
      <c r="L44" s="1">
        <f>L19*'sample '!$J38</f>
        <v>0.744929636028833</v>
      </c>
      <c r="M44" s="1">
        <f>M19*'sample '!$J38</f>
        <v>0.12767916405174581</v>
      </c>
    </row>
    <row r="45" spans="1:13" x14ac:dyDescent="0.15">
      <c r="A45" s="8" t="s">
        <v>45</v>
      </c>
      <c r="B45" s="1">
        <f>B20*'sample '!$J41</f>
        <v>3.8097089359995771</v>
      </c>
      <c r="C45" s="1">
        <f>C20*'sample '!$J41</f>
        <v>4.3380333294148494</v>
      </c>
      <c r="D45" s="1">
        <f>D20*'sample '!$J41</f>
        <v>0.3998795811237148</v>
      </c>
      <c r="E45" s="1">
        <f>E20*'sample '!$J41</f>
        <v>0.88703002774169304</v>
      </c>
      <c r="F45" s="1">
        <f>F20*'sample '!$J41</f>
        <v>2.0405718524158676</v>
      </c>
      <c r="G45" s="1">
        <f>G20*'sample '!$J41</f>
        <v>0.42404689772212623</v>
      </c>
      <c r="H45" s="1">
        <f>H20*'sample '!$J41</f>
        <v>2.0933819146123964</v>
      </c>
      <c r="I45" s="1">
        <f>I20*'sample '!$J41</f>
        <v>6.4481981027761419</v>
      </c>
      <c r="J45" s="1">
        <f>J20*'sample '!$J41</f>
        <v>0.43255021282156725</v>
      </c>
      <c r="K45" s="1">
        <f>K20*'sample '!$J41</f>
        <v>0.94588191908782471</v>
      </c>
      <c r="L45" s="1">
        <f>L20*'sample '!$J41</f>
        <v>1.3943199048583474</v>
      </c>
      <c r="M45" s="1">
        <f>M20*'sample '!$J41</f>
        <v>0.4077115818732</v>
      </c>
    </row>
    <row r="46" spans="1:13" x14ac:dyDescent="0.15">
      <c r="A46" s="21" t="s">
        <v>46</v>
      </c>
      <c r="B46" s="1">
        <f>B21*'sample '!$J42</f>
        <v>1.5637310849024351</v>
      </c>
      <c r="C46" s="1">
        <f>C21*'sample '!$J42</f>
        <v>1.515698389461746</v>
      </c>
      <c r="D46" s="1">
        <f>D21*'sample '!$J42</f>
        <v>0.2260798165032436</v>
      </c>
      <c r="E46" s="1">
        <f>E21*'sample '!$J42</f>
        <v>0.35090552502503447</v>
      </c>
      <c r="F46" s="1">
        <f>F21*'sample '!$J42</f>
        <v>0.97888854319404428</v>
      </c>
      <c r="G46" s="1">
        <f>G21*'sample '!$J42</f>
        <v>0.18056735508259061</v>
      </c>
      <c r="H46" s="1">
        <f>H21*'sample '!$J42</f>
        <v>0.73783557163058588</v>
      </c>
      <c r="I46" s="1">
        <f>I21*'sample '!$J42</f>
        <v>2.195420329571498</v>
      </c>
      <c r="J46" s="1">
        <f>J21*'sample '!$J42</f>
        <v>0.27292651946391572</v>
      </c>
      <c r="K46" s="1">
        <f>K21*'sample '!$J42</f>
        <v>0.32763042260470054</v>
      </c>
      <c r="L46" s="1">
        <f>L21*'sample '!$J42</f>
        <v>0.60040869300861421</v>
      </c>
      <c r="M46" s="1">
        <f>M21*'sample '!$J42</f>
        <v>0.13327590494191213</v>
      </c>
    </row>
    <row r="49" spans="1:21" x14ac:dyDescent="0.15">
      <c r="B49" s="8" t="s">
        <v>9</v>
      </c>
      <c r="C49" s="13" t="s">
        <v>10</v>
      </c>
      <c r="D49" s="21" t="s">
        <v>11</v>
      </c>
      <c r="E49" s="13" t="s">
        <v>15</v>
      </c>
      <c r="F49" s="21" t="s">
        <v>16</v>
      </c>
      <c r="G49" s="8" t="s">
        <v>19</v>
      </c>
      <c r="H49" s="13" t="s">
        <v>20</v>
      </c>
      <c r="I49" s="21" t="s">
        <v>21</v>
      </c>
      <c r="J49" s="8" t="s">
        <v>25</v>
      </c>
      <c r="K49" s="13" t="s">
        <v>26</v>
      </c>
      <c r="L49" s="21" t="s">
        <v>27</v>
      </c>
      <c r="M49" s="8" t="s">
        <v>31</v>
      </c>
      <c r="N49" s="13" t="s">
        <v>32</v>
      </c>
      <c r="O49" s="21" t="s">
        <v>33</v>
      </c>
      <c r="P49" s="8" t="s">
        <v>37</v>
      </c>
      <c r="Q49" s="21" t="s">
        <v>38</v>
      </c>
      <c r="R49" s="8" t="s">
        <v>41</v>
      </c>
      <c r="S49" s="21" t="s">
        <v>42</v>
      </c>
      <c r="T49" s="8" t="s">
        <v>45</v>
      </c>
      <c r="U49" s="21" t="s">
        <v>46</v>
      </c>
    </row>
    <row r="50" spans="1:21" x14ac:dyDescent="0.15">
      <c r="A50" s="27" t="s">
        <v>257</v>
      </c>
      <c r="B50" s="1">
        <v>1.5710234032365615</v>
      </c>
      <c r="C50" s="1">
        <v>2.6526688633760158</v>
      </c>
      <c r="D50" s="1">
        <v>2.1643482642945928</v>
      </c>
      <c r="E50" s="1">
        <v>2.3594753664946939</v>
      </c>
      <c r="F50" s="1">
        <v>2.3178628223468642</v>
      </c>
      <c r="G50" s="1">
        <v>2.630925642469689</v>
      </c>
      <c r="H50" s="1">
        <v>2.8188104348802145</v>
      </c>
      <c r="I50" s="1">
        <v>2.4701463117907165</v>
      </c>
      <c r="J50" s="1">
        <v>3.1255343351616349</v>
      </c>
      <c r="K50" s="1">
        <v>2.3147994130535685</v>
      </c>
      <c r="L50" s="1">
        <v>2.3161043112469364</v>
      </c>
      <c r="M50" s="1">
        <v>2.4345005895041725</v>
      </c>
      <c r="N50" s="1">
        <v>2.3351910144362953</v>
      </c>
      <c r="O50" s="1">
        <v>2.4855286995713826</v>
      </c>
      <c r="P50" s="1">
        <v>1.4938963819783215</v>
      </c>
      <c r="Q50" s="1">
        <v>2.4843567040064434</v>
      </c>
      <c r="R50" s="1">
        <v>2.8489680691045076</v>
      </c>
      <c r="S50" s="1">
        <v>1.4243248338718142</v>
      </c>
      <c r="T50" s="1">
        <v>3.8097089359995771</v>
      </c>
      <c r="U50" s="1">
        <v>1.5637310849024351</v>
      </c>
    </row>
    <row r="51" spans="1:21" x14ac:dyDescent="0.15">
      <c r="A51" s="27" t="s">
        <v>256</v>
      </c>
      <c r="B51" s="1">
        <v>3.384156308055398</v>
      </c>
      <c r="C51" s="1">
        <v>3.9474605388579866</v>
      </c>
      <c r="D51" s="1">
        <v>3.4087543144433825</v>
      </c>
      <c r="E51" s="1">
        <v>3.2005376534853216</v>
      </c>
      <c r="F51" s="1">
        <v>3.3049703381093982</v>
      </c>
      <c r="G51" s="1">
        <v>3.2830798337101466</v>
      </c>
      <c r="H51" s="1">
        <v>3.5504438164382379</v>
      </c>
      <c r="I51" s="1">
        <v>3.4018581645878698</v>
      </c>
      <c r="J51" s="1">
        <v>3.2679810501074571</v>
      </c>
      <c r="K51" s="1">
        <v>2.455995651642072</v>
      </c>
      <c r="L51" s="1">
        <v>2.7172413434055791</v>
      </c>
      <c r="M51" s="1">
        <v>2.6973133015645563</v>
      </c>
      <c r="N51" s="1">
        <v>2.8309391516938667</v>
      </c>
      <c r="O51" s="1">
        <v>2.7275490902540063</v>
      </c>
      <c r="P51" s="1">
        <v>1.4454702986689025</v>
      </c>
      <c r="Q51" s="1">
        <v>2.7389944061217975</v>
      </c>
      <c r="R51" s="1">
        <v>3.2336831517612055</v>
      </c>
      <c r="S51" s="1">
        <v>1.784764243893999</v>
      </c>
      <c r="T51" s="1">
        <v>4.3380333294148494</v>
      </c>
      <c r="U51" s="1">
        <v>1.515698389461746</v>
      </c>
    </row>
    <row r="52" spans="1:21" x14ac:dyDescent="0.15">
      <c r="A52" s="27" t="s">
        <v>255</v>
      </c>
      <c r="B52" s="1">
        <v>1.1211891424156752</v>
      </c>
      <c r="C52" s="1">
        <v>1.763894007107123</v>
      </c>
      <c r="D52" s="1">
        <v>1.2116811568180161</v>
      </c>
      <c r="E52" s="1">
        <v>0.88838010231329034</v>
      </c>
      <c r="F52" s="1">
        <v>0.96315980475154273</v>
      </c>
      <c r="G52" s="1">
        <v>1.3070923522198337</v>
      </c>
      <c r="H52" s="1">
        <v>1.3380057858834604</v>
      </c>
      <c r="I52" s="1">
        <v>1.2818208690342878</v>
      </c>
      <c r="J52" s="1">
        <v>0.80945057802905995</v>
      </c>
      <c r="K52" s="1">
        <v>0.62530676754147307</v>
      </c>
      <c r="L52" s="1">
        <v>0.761275308596984</v>
      </c>
      <c r="M52" s="1">
        <v>0.56088194373362765</v>
      </c>
      <c r="N52" s="1">
        <v>0.53746044312082009</v>
      </c>
      <c r="O52" s="1">
        <v>0.22401624048701049</v>
      </c>
      <c r="P52" s="1">
        <v>0.18197721904593703</v>
      </c>
      <c r="Q52" s="1">
        <v>0.24152483506139677</v>
      </c>
      <c r="R52" s="1">
        <v>0.18208934517203132</v>
      </c>
      <c r="S52" s="1">
        <v>0.11621870811284067</v>
      </c>
      <c r="T52" s="1">
        <v>0.3998795811237148</v>
      </c>
      <c r="U52" s="1">
        <v>0.2260798165032436</v>
      </c>
    </row>
    <row r="53" spans="1:21" x14ac:dyDescent="0.15">
      <c r="A53" s="27" t="s">
        <v>254</v>
      </c>
      <c r="B53" s="1">
        <v>0.5503394726141132</v>
      </c>
      <c r="C53" s="1">
        <v>0.87252264346761144</v>
      </c>
      <c r="D53" s="1">
        <v>0.44475546518005804</v>
      </c>
      <c r="E53" s="1">
        <v>0.41428546342402983</v>
      </c>
      <c r="F53" s="1">
        <v>0.41660823541049291</v>
      </c>
      <c r="G53" s="1">
        <v>0.22962182406588164</v>
      </c>
      <c r="H53" s="1">
        <v>0.33979653893869388</v>
      </c>
      <c r="I53" s="1">
        <v>0.3838514585714074</v>
      </c>
      <c r="J53" s="1">
        <v>0.39992587139506158</v>
      </c>
      <c r="K53" s="1">
        <v>0.27893774365467794</v>
      </c>
      <c r="L53" s="1">
        <v>0.33039790919361323</v>
      </c>
      <c r="M53" s="1">
        <v>0.35341817644182116</v>
      </c>
      <c r="N53" s="1">
        <v>0.51136843589673731</v>
      </c>
      <c r="O53" s="1">
        <v>0.58266528553413754</v>
      </c>
      <c r="P53" s="1">
        <v>0.36961104611377199</v>
      </c>
      <c r="Q53" s="1">
        <v>0.64129007930094994</v>
      </c>
      <c r="R53" s="1">
        <v>0.57958262748992428</v>
      </c>
      <c r="S53" s="1">
        <v>0.32000498449125925</v>
      </c>
      <c r="T53" s="1">
        <v>0.88703002774169304</v>
      </c>
      <c r="U53" s="1">
        <v>0.35090552502503447</v>
      </c>
    </row>
    <row r="54" spans="1:21" x14ac:dyDescent="0.15">
      <c r="A54" s="27" t="s">
        <v>253</v>
      </c>
      <c r="B54" s="1">
        <v>2.2639113690908075</v>
      </c>
      <c r="C54" s="1">
        <v>2.8074014692769733</v>
      </c>
      <c r="D54" s="1">
        <v>2.5058503426324994</v>
      </c>
      <c r="E54" s="1">
        <v>1.7955990765807255</v>
      </c>
      <c r="F54" s="1">
        <v>2.0427434736093968</v>
      </c>
      <c r="G54" s="1">
        <v>1.8412433461267259</v>
      </c>
      <c r="H54" s="1">
        <v>1.813754667101249</v>
      </c>
      <c r="I54" s="1">
        <v>1.7871736247122114</v>
      </c>
      <c r="J54" s="1">
        <v>1.6971508609259323</v>
      </c>
      <c r="K54" s="1">
        <v>1.4294919596835149</v>
      </c>
      <c r="L54" s="1">
        <v>1.5202078311528078</v>
      </c>
      <c r="M54" s="1">
        <v>1.5313839889908678</v>
      </c>
      <c r="N54" s="1">
        <v>1.5142963256170792</v>
      </c>
      <c r="O54" s="1">
        <v>1.4683738779006323</v>
      </c>
      <c r="P54" s="1">
        <v>0.96300302421580031</v>
      </c>
      <c r="Q54" s="1">
        <v>1.3736614243550607</v>
      </c>
      <c r="R54" s="1">
        <v>1.5321289575909829</v>
      </c>
      <c r="S54" s="1">
        <v>1.0733281938837973</v>
      </c>
      <c r="T54" s="1">
        <v>2.0405718524158676</v>
      </c>
      <c r="U54" s="1">
        <v>0.97888854319404428</v>
      </c>
    </row>
    <row r="55" spans="1:21" x14ac:dyDescent="0.15">
      <c r="A55" s="27" t="s">
        <v>252</v>
      </c>
      <c r="B55" s="1">
        <v>0.18474914192888595</v>
      </c>
      <c r="C55" s="1">
        <v>0.14742391848736341</v>
      </c>
      <c r="D55" s="1">
        <v>0.12942511004410934</v>
      </c>
      <c r="E55" s="1">
        <v>0.13282253325507815</v>
      </c>
      <c r="F55" s="1">
        <v>0.13210346960495425</v>
      </c>
      <c r="G55" s="1">
        <v>0.2074985445406205</v>
      </c>
      <c r="H55" s="1">
        <v>0.20846475505509351</v>
      </c>
      <c r="I55" s="1">
        <v>0.18663454376654895</v>
      </c>
      <c r="J55" s="1">
        <v>0.34041309291365357</v>
      </c>
      <c r="K55" s="1">
        <v>0.2369691290130567</v>
      </c>
      <c r="L55" s="1">
        <v>0.25503829153629515</v>
      </c>
      <c r="M55" s="1">
        <v>0.22547112945966546</v>
      </c>
      <c r="N55" s="1">
        <v>0.19320302339170248</v>
      </c>
      <c r="O55" s="1">
        <v>0.24106441810586549</v>
      </c>
      <c r="P55" s="1">
        <v>0.16914637645968067</v>
      </c>
      <c r="Q55" s="1">
        <v>0.25197968852333547</v>
      </c>
      <c r="R55" s="1">
        <v>0.14558020328290225</v>
      </c>
      <c r="S55" s="1">
        <v>0.1623026541770296</v>
      </c>
      <c r="T55" s="1">
        <v>0.42404689772212623</v>
      </c>
      <c r="U55" s="1">
        <v>0.18056735508259061</v>
      </c>
    </row>
    <row r="56" spans="1:21" x14ac:dyDescent="0.15">
      <c r="A56" s="27" t="s">
        <v>251</v>
      </c>
      <c r="B56" s="1">
        <v>0.64043221857176846</v>
      </c>
      <c r="C56" s="1">
        <v>1.0813010694533034</v>
      </c>
      <c r="D56" s="1">
        <v>0.94660542510742263</v>
      </c>
      <c r="E56" s="1">
        <v>1.0536190728948698</v>
      </c>
      <c r="F56" s="1">
        <v>1.1794340782209447</v>
      </c>
      <c r="G56" s="1">
        <v>1.2626973147832354</v>
      </c>
      <c r="H56" s="1">
        <v>1.50529023582251</v>
      </c>
      <c r="I56" s="1">
        <v>1.3278559645948795</v>
      </c>
      <c r="J56" s="1">
        <v>0.78526151322693916</v>
      </c>
      <c r="K56" s="1">
        <v>0.88236453222140343</v>
      </c>
      <c r="L56" s="1">
        <v>0.90268847713701172</v>
      </c>
      <c r="M56" s="1">
        <v>1.0067063207736724</v>
      </c>
      <c r="N56" s="1">
        <v>1.0290198969444244</v>
      </c>
      <c r="O56" s="1">
        <v>0.88188470205946168</v>
      </c>
      <c r="P56" s="1">
        <v>0.42769475287521208</v>
      </c>
      <c r="Q56" s="1">
        <v>1.3761422370409444</v>
      </c>
      <c r="R56" s="1">
        <v>1.2303580816636501</v>
      </c>
      <c r="S56" s="1">
        <v>0.70861128974357024</v>
      </c>
      <c r="T56" s="1">
        <v>2.0933819146123964</v>
      </c>
      <c r="U56" s="1">
        <v>0.73783557163058588</v>
      </c>
    </row>
    <row r="57" spans="1:21" x14ac:dyDescent="0.15">
      <c r="A57" s="27" t="s">
        <v>250</v>
      </c>
      <c r="B57" s="1">
        <v>4.1146025889638986</v>
      </c>
      <c r="C57" s="1">
        <v>4.0754587355355341</v>
      </c>
      <c r="D57" s="1">
        <v>4.0494905237883341</v>
      </c>
      <c r="E57" s="1">
        <v>4.4794764237344484</v>
      </c>
      <c r="F57" s="1">
        <v>4.7545703505041059</v>
      </c>
      <c r="G57" s="1">
        <v>4.9438477015620084</v>
      </c>
      <c r="H57" s="1">
        <v>4.9148576112536091</v>
      </c>
      <c r="I57" s="1">
        <v>4.679474589909967</v>
      </c>
      <c r="J57" s="1">
        <v>4.5779532928356357</v>
      </c>
      <c r="K57" s="1">
        <v>3.3532667192468559</v>
      </c>
      <c r="L57" s="1">
        <v>3.443309783995129</v>
      </c>
      <c r="M57" s="1">
        <v>3.7237329451325167</v>
      </c>
      <c r="N57" s="1">
        <v>3.8129236242443763</v>
      </c>
      <c r="O57" s="1">
        <v>3.2874303627087396</v>
      </c>
      <c r="P57" s="1">
        <v>1.8578508200701958</v>
      </c>
      <c r="Q57" s="1">
        <v>4.067292398506412</v>
      </c>
      <c r="R57" s="1">
        <v>4.4893694506104396</v>
      </c>
      <c r="S57" s="1">
        <v>2.1284165071887737</v>
      </c>
      <c r="T57" s="1">
        <v>6.4481981027761419</v>
      </c>
      <c r="U57" s="1">
        <v>2.195420329571498</v>
      </c>
    </row>
    <row r="58" spans="1:21" x14ac:dyDescent="0.15">
      <c r="A58" s="27" t="s">
        <v>249</v>
      </c>
      <c r="B58" s="1">
        <v>0.23814909266244808</v>
      </c>
      <c r="C58" s="1">
        <v>0.57430896360504513</v>
      </c>
      <c r="D58" s="1">
        <v>0.35727064396036889</v>
      </c>
      <c r="E58" s="1">
        <v>0.23241397526131358</v>
      </c>
      <c r="F58" s="1">
        <v>0.27515659245599156</v>
      </c>
      <c r="G58" s="1">
        <v>0.26766941049774856</v>
      </c>
      <c r="H58" s="1">
        <v>0.301213190001139</v>
      </c>
      <c r="I58" s="1">
        <v>0.29609260379916413</v>
      </c>
      <c r="J58" s="1">
        <v>0.2724533394219813</v>
      </c>
      <c r="K58" s="1">
        <v>0.21611277478566565</v>
      </c>
      <c r="L58" s="1">
        <v>0.24456083174110665</v>
      </c>
      <c r="M58" s="1">
        <v>0.25845303490395449</v>
      </c>
      <c r="N58" s="1">
        <v>0.24721958684222817</v>
      </c>
      <c r="O58" s="1">
        <v>0.26799097901788882</v>
      </c>
      <c r="P58" s="1">
        <v>0.20929449681022477</v>
      </c>
      <c r="Q58" s="1">
        <v>0.27023138185519446</v>
      </c>
      <c r="R58" s="1">
        <v>0.24232942928909426</v>
      </c>
      <c r="S58" s="1">
        <v>0.14478914052391401</v>
      </c>
      <c r="T58" s="1">
        <v>0.43255021282156725</v>
      </c>
      <c r="U58" s="1">
        <v>0.27292651946391572</v>
      </c>
    </row>
    <row r="59" spans="1:21" x14ac:dyDescent="0.15">
      <c r="A59" s="27" t="s">
        <v>248</v>
      </c>
      <c r="B59" s="1">
        <v>0.67639063333390681</v>
      </c>
      <c r="C59" s="1">
        <v>1.0158113835499152</v>
      </c>
      <c r="D59" s="1">
        <v>0.95610752179420533</v>
      </c>
      <c r="E59" s="1">
        <v>0.83481660691934378</v>
      </c>
      <c r="F59" s="1">
        <v>0.67485617965654676</v>
      </c>
      <c r="G59" s="1">
        <v>0.59153789012510338</v>
      </c>
      <c r="H59" s="1">
        <v>0.89072224251820409</v>
      </c>
      <c r="I59" s="1">
        <v>0.71268884009517242</v>
      </c>
      <c r="J59" s="1">
        <v>0.46719450874953045</v>
      </c>
      <c r="K59" s="1">
        <v>0.46325417472557873</v>
      </c>
      <c r="L59" s="1">
        <v>0.53526153301506185</v>
      </c>
      <c r="M59" s="1">
        <v>0.42023496764361357</v>
      </c>
      <c r="N59" s="1">
        <v>0.56416330001235615</v>
      </c>
      <c r="O59" s="1">
        <v>0.48595272651876387</v>
      </c>
      <c r="P59" s="1">
        <v>0.31732191342354449</v>
      </c>
      <c r="Q59" s="1">
        <v>0.54170317005333091</v>
      </c>
      <c r="R59" s="1">
        <v>0.64256089724867194</v>
      </c>
      <c r="S59" s="1">
        <v>0.3036213749447963</v>
      </c>
      <c r="T59" s="1">
        <v>0.94588191908782471</v>
      </c>
      <c r="U59" s="1">
        <v>0.32763042260470054</v>
      </c>
    </row>
    <row r="60" spans="1:21" x14ac:dyDescent="0.15">
      <c r="A60" s="27" t="s">
        <v>247</v>
      </c>
      <c r="B60" s="1">
        <v>0.24562403665020111</v>
      </c>
      <c r="C60" s="1">
        <v>0.24541802999331472</v>
      </c>
      <c r="D60" s="1">
        <v>0.26028372605389716</v>
      </c>
      <c r="E60" s="1">
        <v>0.43465181148256471</v>
      </c>
      <c r="F60" s="1">
        <v>0.39180391887344762</v>
      </c>
      <c r="G60" s="1">
        <v>0.55957791752233521</v>
      </c>
      <c r="H60" s="1">
        <v>0.49851440615909026</v>
      </c>
      <c r="I60" s="1">
        <v>0.71596688095552408</v>
      </c>
      <c r="J60" s="1">
        <v>1.5237575011697786</v>
      </c>
      <c r="K60" s="1">
        <v>1.0520303340957624</v>
      </c>
      <c r="L60" s="1">
        <v>1.3363642043117683</v>
      </c>
      <c r="M60" s="1">
        <v>1.407796619165141</v>
      </c>
      <c r="N60" s="1">
        <v>1.3312159538574622</v>
      </c>
      <c r="O60" s="1">
        <v>1.2244415420644921</v>
      </c>
      <c r="P60" s="1">
        <v>0.6760336416414644</v>
      </c>
      <c r="Q60" s="1">
        <v>1.3320192114134404</v>
      </c>
      <c r="R60" s="1">
        <v>1.5073711957474172</v>
      </c>
      <c r="S60" s="1">
        <v>0.744929636028833</v>
      </c>
      <c r="T60" s="1">
        <v>1.3943199048583474</v>
      </c>
      <c r="U60" s="1">
        <v>0.60040869300861421</v>
      </c>
    </row>
    <row r="61" spans="1:21" x14ac:dyDescent="0.15">
      <c r="A61" s="27" t="s">
        <v>246</v>
      </c>
      <c r="B61" s="1">
        <v>0.13580792971433439</v>
      </c>
      <c r="C61" s="1">
        <v>0.20291224266688637</v>
      </c>
      <c r="D61" s="1">
        <v>0.15215641892843867</v>
      </c>
      <c r="E61" s="1">
        <v>0.17579552765858669</v>
      </c>
      <c r="F61" s="1">
        <v>0.16860231375856441</v>
      </c>
      <c r="G61" s="1">
        <v>0.17564993072740898</v>
      </c>
      <c r="H61" s="1">
        <v>0.17612084628663618</v>
      </c>
      <c r="I61" s="1">
        <v>0.18467484542612128</v>
      </c>
      <c r="J61" s="1">
        <v>0.20817953866206068</v>
      </c>
      <c r="K61" s="1">
        <v>0.1777268467597925</v>
      </c>
      <c r="L61" s="1">
        <v>0.19503693792658239</v>
      </c>
      <c r="M61" s="1">
        <v>0.22376516883323669</v>
      </c>
      <c r="N61" s="1">
        <v>0.2216511650473913</v>
      </c>
      <c r="O61" s="1">
        <v>0.23835582913838385</v>
      </c>
      <c r="P61" s="1">
        <v>0.15065892585152635</v>
      </c>
      <c r="Q61" s="1">
        <v>0.24896727311904798</v>
      </c>
      <c r="R61" s="1">
        <v>0.25647672177113184</v>
      </c>
      <c r="S61" s="1">
        <v>0.12767916405174581</v>
      </c>
      <c r="T61" s="1">
        <v>0.4077115818732</v>
      </c>
      <c r="U61" s="1">
        <v>0.13327590494191213</v>
      </c>
    </row>
    <row r="63" spans="1:21" x14ac:dyDescent="0.15">
      <c r="B63" s="27" t="s">
        <v>1</v>
      </c>
      <c r="C63" s="27" t="s">
        <v>69</v>
      </c>
      <c r="D63" s="27" t="s">
        <v>2</v>
      </c>
      <c r="E63" s="27" t="s">
        <v>69</v>
      </c>
      <c r="F63" s="27" t="s">
        <v>3</v>
      </c>
      <c r="G63" s="27" t="s">
        <v>69</v>
      </c>
      <c r="H63" s="27" t="s">
        <v>4</v>
      </c>
      <c r="I63" s="27" t="s">
        <v>69</v>
      </c>
      <c r="J63" s="27" t="s">
        <v>5</v>
      </c>
      <c r="K63" s="27" t="s">
        <v>69</v>
      </c>
      <c r="L63" s="27" t="s">
        <v>6</v>
      </c>
      <c r="M63" s="27" t="s">
        <v>69</v>
      </c>
      <c r="N63" s="27" t="s">
        <v>7</v>
      </c>
      <c r="O63" s="27" t="s">
        <v>69</v>
      </c>
      <c r="P63" s="27" t="s">
        <v>8</v>
      </c>
      <c r="Q63" s="27" t="s">
        <v>69</v>
      </c>
    </row>
    <row r="64" spans="1:21" x14ac:dyDescent="0.15">
      <c r="A64" s="27" t="s">
        <v>257</v>
      </c>
      <c r="B64" s="1">
        <f t="shared" ref="B64:B75" si="0">AVERAGE(B50:D50)</f>
        <v>2.1293468436357235</v>
      </c>
      <c r="C64" s="1">
        <f t="shared" ref="C64:C75" si="1">_xlfn.STDEV.P(B50:D50)</f>
        <v>0.44227295489412993</v>
      </c>
      <c r="D64" s="1">
        <f t="shared" ref="D64:D75" si="2">AVERAGE(E50:F50)</f>
        <v>2.3386690944207791</v>
      </c>
      <c r="E64" s="1">
        <f t="shared" ref="E64:E75" si="3">_xlfn.STDEV.P(E50:F50)</f>
        <v>2.0806272073914833E-2</v>
      </c>
      <c r="F64" s="1">
        <f t="shared" ref="F64:F75" si="4">AVERAGE(G50:I50)</f>
        <v>2.639960796380207</v>
      </c>
      <c r="G64" s="1">
        <f t="shared" ref="G64:G75" si="5">_xlfn.STDEV.P(G50:I50)</f>
        <v>0.14248483705780116</v>
      </c>
      <c r="H64" s="1">
        <f t="shared" ref="H64:H75" si="6">AVERAGE(J50:L50)</f>
        <v>2.5854793531540463</v>
      </c>
      <c r="I64" s="1">
        <f t="shared" ref="I64:I75" si="7">_xlfn.STDEV.P(J50:L50)</f>
        <v>0.38187691156814707</v>
      </c>
      <c r="J64" s="1">
        <f t="shared" ref="J64:J75" si="8">AVERAGE(M50:O50)</f>
        <v>2.4184067678372831</v>
      </c>
      <c r="K64" s="1">
        <f t="shared" ref="K64:K75" si="9">_xlfn.STDEV.P(M50:O50)</f>
        <v>6.2421220829823466E-2</v>
      </c>
      <c r="L64" s="1">
        <f t="shared" ref="L64:L75" si="10">AVERAGE(P50:Q50)</f>
        <v>1.9891265429923823</v>
      </c>
      <c r="M64" s="1">
        <f t="shared" ref="M64:M75" si="11">_xlfn.STDEV.P(P50:Q50)</f>
        <v>0.49523016101406114</v>
      </c>
      <c r="N64" s="1">
        <f t="shared" ref="N64:N75" si="12">AVERAGE(R50:S50)</f>
        <v>2.1366464514881609</v>
      </c>
      <c r="O64" s="1">
        <f t="shared" ref="O64:O75" si="13">_xlfn.STDEV.P(R50:S50)</f>
        <v>0.71232161761634727</v>
      </c>
      <c r="P64" s="1">
        <f t="shared" ref="P64:P75" si="14">AVERAGE(T50:U50)</f>
        <v>2.6867200104510061</v>
      </c>
      <c r="Q64" s="1">
        <f t="shared" ref="Q64:Q75" si="15">_xlfn.STDEV.P(T50:U50)</f>
        <v>1.1229889255485708</v>
      </c>
    </row>
    <row r="65" spans="1:17" x14ac:dyDescent="0.15">
      <c r="A65" s="27" t="s">
        <v>256</v>
      </c>
      <c r="B65" s="1">
        <f t="shared" si="0"/>
        <v>3.5801237204522551</v>
      </c>
      <c r="C65" s="1">
        <f t="shared" si="1"/>
        <v>0.25994040226803211</v>
      </c>
      <c r="D65" s="1">
        <f t="shared" si="2"/>
        <v>3.2527539957973599</v>
      </c>
      <c r="E65" s="1">
        <f t="shared" si="3"/>
        <v>5.2216342312038311E-2</v>
      </c>
      <c r="F65" s="1">
        <f t="shared" si="4"/>
        <v>3.4117939382454181</v>
      </c>
      <c r="G65" s="1">
        <f t="shared" si="5"/>
        <v>0.10937676326559587</v>
      </c>
      <c r="H65" s="1">
        <f t="shared" si="6"/>
        <v>2.8137393483850359</v>
      </c>
      <c r="I65" s="1">
        <f t="shared" si="7"/>
        <v>0.33844149721333927</v>
      </c>
      <c r="J65" s="1">
        <f t="shared" si="8"/>
        <v>2.7519338478374764</v>
      </c>
      <c r="K65" s="1">
        <f t="shared" si="9"/>
        <v>5.7212639964135455E-2</v>
      </c>
      <c r="L65" s="1">
        <f t="shared" si="10"/>
        <v>2.0922323523953499</v>
      </c>
      <c r="M65" s="1">
        <f t="shared" si="11"/>
        <v>0.64676205372644802</v>
      </c>
      <c r="N65" s="1">
        <f t="shared" si="12"/>
        <v>2.5092236978276024</v>
      </c>
      <c r="O65" s="1">
        <f t="shared" si="13"/>
        <v>0.72445945393360278</v>
      </c>
      <c r="P65" s="1">
        <f t="shared" si="14"/>
        <v>2.9268658594382977</v>
      </c>
      <c r="Q65" s="1">
        <f t="shared" si="15"/>
        <v>1.4111674699765517</v>
      </c>
    </row>
    <row r="66" spans="1:17" x14ac:dyDescent="0.15">
      <c r="A66" s="27" t="s">
        <v>255</v>
      </c>
      <c r="B66" s="1">
        <f t="shared" si="0"/>
        <v>1.3655881021136047</v>
      </c>
      <c r="C66" s="1">
        <f t="shared" si="1"/>
        <v>0.28405738461582941</v>
      </c>
      <c r="D66" s="1">
        <f t="shared" si="2"/>
        <v>0.92576995353241653</v>
      </c>
      <c r="E66" s="1">
        <f t="shared" si="3"/>
        <v>3.7389851219126191E-2</v>
      </c>
      <c r="F66" s="1">
        <f t="shared" si="4"/>
        <v>1.3089730023791939</v>
      </c>
      <c r="G66" s="1">
        <f t="shared" si="5"/>
        <v>2.2975912808903969E-2</v>
      </c>
      <c r="H66" s="1">
        <f t="shared" si="6"/>
        <v>0.73201088472250564</v>
      </c>
      <c r="I66" s="1">
        <f t="shared" si="7"/>
        <v>7.7972390898963712E-2</v>
      </c>
      <c r="J66" s="1">
        <f t="shared" si="8"/>
        <v>0.44078620911381944</v>
      </c>
      <c r="K66" s="1">
        <f t="shared" si="9"/>
        <v>0.15357746394266239</v>
      </c>
      <c r="L66" s="1">
        <f t="shared" si="10"/>
        <v>0.21175102705366688</v>
      </c>
      <c r="M66" s="1">
        <f t="shared" si="11"/>
        <v>2.9773808007729999E-2</v>
      </c>
      <c r="N66" s="1">
        <f t="shared" si="12"/>
        <v>0.14915402664243599</v>
      </c>
      <c r="O66" s="1">
        <f t="shared" si="13"/>
        <v>3.2935318529595324E-2</v>
      </c>
      <c r="P66" s="1">
        <f t="shared" si="14"/>
        <v>0.3129796988134792</v>
      </c>
      <c r="Q66" s="1">
        <f t="shared" si="15"/>
        <v>8.6899882310235668E-2</v>
      </c>
    </row>
    <row r="67" spans="1:17" x14ac:dyDescent="0.15">
      <c r="A67" s="27" t="s">
        <v>254</v>
      </c>
      <c r="B67" s="1">
        <f t="shared" si="0"/>
        <v>0.62253919375392752</v>
      </c>
      <c r="C67" s="1">
        <f t="shared" si="1"/>
        <v>0.18194466100900777</v>
      </c>
      <c r="D67" s="1">
        <f t="shared" si="2"/>
        <v>0.4154468494172614</v>
      </c>
      <c r="E67" s="1">
        <f t="shared" si="3"/>
        <v>1.1613859932315396E-3</v>
      </c>
      <c r="F67" s="1">
        <f t="shared" si="4"/>
        <v>0.31775660719199433</v>
      </c>
      <c r="G67" s="1">
        <f t="shared" si="5"/>
        <v>6.4864032064395394E-2</v>
      </c>
      <c r="H67" s="1">
        <f t="shared" si="6"/>
        <v>0.33642050808111756</v>
      </c>
      <c r="I67" s="1">
        <f t="shared" si="7"/>
        <v>4.9576442904204064E-2</v>
      </c>
      <c r="J67" s="1">
        <f t="shared" si="8"/>
        <v>0.48248396595756532</v>
      </c>
      <c r="K67" s="1">
        <f t="shared" si="9"/>
        <v>9.579246215837775E-2</v>
      </c>
      <c r="L67" s="1">
        <f t="shared" si="10"/>
        <v>0.505450562707361</v>
      </c>
      <c r="M67" s="1">
        <f t="shared" si="11"/>
        <v>0.13583951659358873</v>
      </c>
      <c r="N67" s="1">
        <f t="shared" si="12"/>
        <v>0.44979380599059177</v>
      </c>
      <c r="O67" s="1">
        <f t="shared" si="13"/>
        <v>0.12978882149933255</v>
      </c>
      <c r="P67" s="1">
        <f t="shared" si="14"/>
        <v>0.61896777638336375</v>
      </c>
      <c r="Q67" s="1">
        <f t="shared" si="15"/>
        <v>0.26806225135832928</v>
      </c>
    </row>
    <row r="68" spans="1:17" x14ac:dyDescent="0.15">
      <c r="A68" s="27" t="s">
        <v>253</v>
      </c>
      <c r="B68" s="1">
        <f t="shared" si="0"/>
        <v>2.5257210603334266</v>
      </c>
      <c r="C68" s="1">
        <f t="shared" si="1"/>
        <v>0.22232334757668407</v>
      </c>
      <c r="D68" s="1">
        <f t="shared" si="2"/>
        <v>1.9191712750950611</v>
      </c>
      <c r="E68" s="1">
        <f t="shared" si="3"/>
        <v>0.12357219851433565</v>
      </c>
      <c r="F68" s="1">
        <f t="shared" si="4"/>
        <v>1.8140572126467287</v>
      </c>
      <c r="G68" s="1">
        <f t="shared" si="5"/>
        <v>2.2074907984951587E-2</v>
      </c>
      <c r="H68" s="1">
        <f t="shared" si="6"/>
        <v>1.5489502172540852</v>
      </c>
      <c r="I68" s="1">
        <f t="shared" si="7"/>
        <v>0.1111452965646641</v>
      </c>
      <c r="J68" s="1">
        <f t="shared" si="8"/>
        <v>1.5046847308361933</v>
      </c>
      <c r="K68" s="1">
        <f t="shared" si="9"/>
        <v>2.6606460250284087E-2</v>
      </c>
      <c r="L68" s="1">
        <f t="shared" si="10"/>
        <v>1.1683322242854306</v>
      </c>
      <c r="M68" s="1">
        <f t="shared" si="11"/>
        <v>0.20532920006962932</v>
      </c>
      <c r="N68" s="1">
        <f t="shared" si="12"/>
        <v>1.3027285757373901</v>
      </c>
      <c r="O68" s="1">
        <f t="shared" si="13"/>
        <v>0.22940038185359285</v>
      </c>
      <c r="P68" s="1">
        <f t="shared" si="14"/>
        <v>1.509730197804956</v>
      </c>
      <c r="Q68" s="1">
        <f t="shared" si="15"/>
        <v>0.53084165461091115</v>
      </c>
    </row>
    <row r="69" spans="1:17" x14ac:dyDescent="0.15">
      <c r="A69" s="27" t="s">
        <v>252</v>
      </c>
      <c r="B69" s="1">
        <f t="shared" si="0"/>
        <v>0.15386605682011958</v>
      </c>
      <c r="C69" s="1">
        <f t="shared" si="1"/>
        <v>2.3040731841975151E-2</v>
      </c>
      <c r="D69" s="1">
        <f t="shared" si="2"/>
        <v>0.13246300143001621</v>
      </c>
      <c r="E69" s="1">
        <f t="shared" si="3"/>
        <v>3.5953182506194559E-4</v>
      </c>
      <c r="F69" s="1">
        <f t="shared" si="4"/>
        <v>0.20086594778742098</v>
      </c>
      <c r="G69" s="1">
        <f t="shared" si="5"/>
        <v>1.0070850212156509E-2</v>
      </c>
      <c r="H69" s="1">
        <f t="shared" si="6"/>
        <v>0.27747350448766844</v>
      </c>
      <c r="I69" s="1">
        <f t="shared" si="7"/>
        <v>4.5112211960821422E-2</v>
      </c>
      <c r="J69" s="1">
        <f t="shared" si="8"/>
        <v>0.21991285698574448</v>
      </c>
      <c r="K69" s="1">
        <f t="shared" si="9"/>
        <v>1.9930697774488287E-2</v>
      </c>
      <c r="L69" s="1">
        <f t="shared" si="10"/>
        <v>0.21056303249150807</v>
      </c>
      <c r="M69" s="1">
        <f t="shared" si="11"/>
        <v>4.1416656031827363E-2</v>
      </c>
      <c r="N69" s="1">
        <f t="shared" si="12"/>
        <v>0.15394142872996591</v>
      </c>
      <c r="O69" s="1">
        <f t="shared" si="13"/>
        <v>8.3612254470636777E-3</v>
      </c>
      <c r="P69" s="1">
        <f t="shared" si="14"/>
        <v>0.30230712640235841</v>
      </c>
      <c r="Q69" s="1">
        <f t="shared" si="15"/>
        <v>0.12173977131976786</v>
      </c>
    </row>
    <row r="70" spans="1:17" x14ac:dyDescent="0.15">
      <c r="A70" s="27" t="s">
        <v>251</v>
      </c>
      <c r="B70" s="1">
        <f t="shared" si="0"/>
        <v>0.88944623771083142</v>
      </c>
      <c r="C70" s="1">
        <f t="shared" si="1"/>
        <v>0.1844662849904746</v>
      </c>
      <c r="D70" s="1">
        <f t="shared" si="2"/>
        <v>1.1165265755579072</v>
      </c>
      <c r="E70" s="1">
        <f t="shared" si="3"/>
        <v>6.2907502663037462E-2</v>
      </c>
      <c r="F70" s="1">
        <f t="shared" si="4"/>
        <v>1.3652811717335418</v>
      </c>
      <c r="G70" s="1">
        <f t="shared" si="5"/>
        <v>0.10251281523666768</v>
      </c>
      <c r="H70" s="1">
        <f t="shared" si="6"/>
        <v>0.85677150752845144</v>
      </c>
      <c r="I70" s="1">
        <f t="shared" si="7"/>
        <v>5.1241423009026003E-2</v>
      </c>
      <c r="J70" s="1">
        <f t="shared" si="8"/>
        <v>0.97253697325918609</v>
      </c>
      <c r="K70" s="1">
        <f t="shared" si="9"/>
        <v>6.4744882040375915E-2</v>
      </c>
      <c r="L70" s="1">
        <f t="shared" si="10"/>
        <v>0.9019184949580783</v>
      </c>
      <c r="M70" s="1">
        <f t="shared" si="11"/>
        <v>0.47422374208286611</v>
      </c>
      <c r="N70" s="1">
        <f t="shared" si="12"/>
        <v>0.96948468570361013</v>
      </c>
      <c r="O70" s="1">
        <f t="shared" si="13"/>
        <v>0.26087339596004028</v>
      </c>
      <c r="P70" s="1">
        <f t="shared" si="14"/>
        <v>1.4156087431214912</v>
      </c>
      <c r="Q70" s="1">
        <f t="shared" si="15"/>
        <v>0.67777317149090499</v>
      </c>
    </row>
    <row r="71" spans="1:17" x14ac:dyDescent="0.15">
      <c r="A71" s="27" t="s">
        <v>250</v>
      </c>
      <c r="B71" s="1">
        <f t="shared" si="0"/>
        <v>4.0798506160959223</v>
      </c>
      <c r="C71" s="1">
        <f t="shared" si="1"/>
        <v>2.6762681965743253E-2</v>
      </c>
      <c r="D71" s="1">
        <f t="shared" si="2"/>
        <v>4.6170233871192767</v>
      </c>
      <c r="E71" s="1">
        <f t="shared" si="3"/>
        <v>0.13754696338482875</v>
      </c>
      <c r="F71" s="1">
        <f t="shared" si="4"/>
        <v>4.8460599675751945</v>
      </c>
      <c r="G71" s="1">
        <f t="shared" si="5"/>
        <v>0.11838671764721531</v>
      </c>
      <c r="H71" s="1">
        <f t="shared" si="6"/>
        <v>3.7915099320258734</v>
      </c>
      <c r="I71" s="1">
        <f t="shared" si="7"/>
        <v>0.55731308268550239</v>
      </c>
      <c r="J71" s="1">
        <f t="shared" si="8"/>
        <v>3.6080289773618777</v>
      </c>
      <c r="K71" s="1">
        <f t="shared" si="9"/>
        <v>0.22960306051711957</v>
      </c>
      <c r="L71" s="1">
        <f t="shared" si="10"/>
        <v>2.9625716092883039</v>
      </c>
      <c r="M71" s="1">
        <f t="shared" si="11"/>
        <v>1.1047207892181077</v>
      </c>
      <c r="N71" s="1">
        <f t="shared" si="12"/>
        <v>3.3088929788996069</v>
      </c>
      <c r="O71" s="1">
        <f t="shared" si="13"/>
        <v>1.1804764717108329</v>
      </c>
      <c r="P71" s="1">
        <f t="shared" si="14"/>
        <v>4.3218092161738202</v>
      </c>
      <c r="Q71" s="1">
        <f t="shared" si="15"/>
        <v>2.1263888866023208</v>
      </c>
    </row>
    <row r="72" spans="1:17" x14ac:dyDescent="0.15">
      <c r="A72" s="86" t="s">
        <v>249</v>
      </c>
      <c r="B72" s="87">
        <f t="shared" si="0"/>
        <v>0.38990956674262067</v>
      </c>
      <c r="C72" s="87">
        <f t="shared" si="1"/>
        <v>0.13916378640131266</v>
      </c>
      <c r="D72" s="87">
        <f t="shared" si="2"/>
        <v>0.25378528385865257</v>
      </c>
      <c r="E72" s="87">
        <f t="shared" si="3"/>
        <v>2.1371308597338989E-2</v>
      </c>
      <c r="F72" s="87">
        <f t="shared" si="4"/>
        <v>0.2883250680993506</v>
      </c>
      <c r="G72" s="87">
        <f t="shared" si="5"/>
        <v>1.4754598017317129E-2</v>
      </c>
      <c r="H72" s="87">
        <f t="shared" si="6"/>
        <v>0.24437564864958453</v>
      </c>
      <c r="I72" s="87">
        <f t="shared" si="7"/>
        <v>2.3001311925884498E-2</v>
      </c>
      <c r="J72" s="87">
        <f t="shared" si="8"/>
        <v>0.25788786692135718</v>
      </c>
      <c r="K72" s="87">
        <f t="shared" si="9"/>
        <v>8.4892969620649975E-3</v>
      </c>
      <c r="L72" s="87">
        <f t="shared" si="10"/>
        <v>0.23976293933270962</v>
      </c>
      <c r="M72" s="87">
        <f t="shared" si="11"/>
        <v>3.0468442522484793E-2</v>
      </c>
      <c r="N72" s="87">
        <f t="shared" si="12"/>
        <v>0.19355928490650415</v>
      </c>
      <c r="O72" s="87">
        <f t="shared" si="13"/>
        <v>4.87701443825901E-2</v>
      </c>
      <c r="P72" s="87">
        <f t="shared" si="14"/>
        <v>0.35273836614274146</v>
      </c>
      <c r="Q72" s="87">
        <f t="shared" si="15"/>
        <v>7.9811846678825876E-2</v>
      </c>
    </row>
    <row r="73" spans="1:17" s="89" customFormat="1" x14ac:dyDescent="0.15">
      <c r="A73" s="88" t="s">
        <v>248</v>
      </c>
      <c r="B73" s="89">
        <f t="shared" si="0"/>
        <v>0.88276984622600907</v>
      </c>
      <c r="C73" s="89">
        <f t="shared" si="1"/>
        <v>0.14795364682361159</v>
      </c>
      <c r="D73" s="89">
        <f t="shared" si="2"/>
        <v>0.75483639328794527</v>
      </c>
      <c r="E73" s="89">
        <f t="shared" si="3"/>
        <v>7.9980213631397901E-2</v>
      </c>
      <c r="F73" s="89">
        <f t="shared" si="4"/>
        <v>0.73164965757949341</v>
      </c>
      <c r="G73" s="89">
        <f t="shared" si="5"/>
        <v>0.12287514972245857</v>
      </c>
      <c r="H73" s="89">
        <f t="shared" si="6"/>
        <v>0.48857007216339032</v>
      </c>
      <c r="I73" s="89">
        <f t="shared" si="7"/>
        <v>3.3055014197571272E-2</v>
      </c>
      <c r="J73" s="89">
        <f t="shared" si="8"/>
        <v>0.49011699805824449</v>
      </c>
      <c r="K73" s="89">
        <f t="shared" si="9"/>
        <v>5.8832230864285136E-2</v>
      </c>
      <c r="L73" s="89">
        <f t="shared" si="10"/>
        <v>0.42951254173843767</v>
      </c>
      <c r="M73" s="89">
        <f t="shared" si="11"/>
        <v>0.11219062831489339</v>
      </c>
      <c r="N73" s="89">
        <f t="shared" si="12"/>
        <v>0.47309113609673414</v>
      </c>
      <c r="O73" s="89">
        <f t="shared" si="13"/>
        <v>0.16946976115193782</v>
      </c>
      <c r="P73" s="89">
        <f t="shared" si="14"/>
        <v>0.63675617084626257</v>
      </c>
      <c r="Q73" s="89">
        <f t="shared" si="15"/>
        <v>0.30912574824156214</v>
      </c>
    </row>
    <row r="74" spans="1:17" s="91" customFormat="1" x14ac:dyDescent="0.15">
      <c r="A74" s="90" t="s">
        <v>247</v>
      </c>
      <c r="B74" s="91">
        <f t="shared" si="0"/>
        <v>0.25044193089913763</v>
      </c>
      <c r="C74" s="91">
        <f t="shared" si="1"/>
        <v>6.95970825953962E-3</v>
      </c>
      <c r="D74" s="91">
        <f t="shared" si="2"/>
        <v>0.41322786517800614</v>
      </c>
      <c r="E74" s="91">
        <f t="shared" si="3"/>
        <v>2.1423946304558544E-2</v>
      </c>
      <c r="F74" s="91">
        <f t="shared" si="4"/>
        <v>0.59135306821231648</v>
      </c>
      <c r="G74" s="91">
        <f t="shared" si="5"/>
        <v>9.1573794831643338E-2</v>
      </c>
      <c r="H74" s="91">
        <f t="shared" si="6"/>
        <v>1.3040506798591032</v>
      </c>
      <c r="I74" s="91">
        <f t="shared" si="7"/>
        <v>0.1939325534575253</v>
      </c>
      <c r="J74" s="91">
        <f t="shared" si="8"/>
        <v>1.3211513716956984</v>
      </c>
      <c r="K74" s="91">
        <f t="shared" si="9"/>
        <v>7.5191945203434279E-2</v>
      </c>
      <c r="L74" s="91">
        <f t="shared" si="10"/>
        <v>1.0040264265274523</v>
      </c>
      <c r="M74" s="91">
        <f t="shared" si="11"/>
        <v>0.32799278488598826</v>
      </c>
      <c r="N74" s="91">
        <f t="shared" si="12"/>
        <v>1.126150415888125</v>
      </c>
      <c r="O74" s="91">
        <f t="shared" si="13"/>
        <v>0.3812207798592922</v>
      </c>
      <c r="P74" s="91">
        <f t="shared" si="14"/>
        <v>0.99736429893348078</v>
      </c>
      <c r="Q74" s="91">
        <f t="shared" si="15"/>
        <v>0.39695560592486684</v>
      </c>
    </row>
    <row r="75" spans="1:17" x14ac:dyDescent="0.15">
      <c r="A75" s="27" t="s">
        <v>246</v>
      </c>
      <c r="B75" s="1">
        <f t="shared" si="0"/>
        <v>0.16362553043655315</v>
      </c>
      <c r="C75" s="1">
        <f t="shared" si="1"/>
        <v>2.8570411189406879E-2</v>
      </c>
      <c r="D75" s="1">
        <f t="shared" si="2"/>
        <v>0.17219892070857556</v>
      </c>
      <c r="E75" s="1">
        <f t="shared" si="3"/>
        <v>3.5966069500111414E-3</v>
      </c>
      <c r="F75" s="1">
        <f t="shared" si="4"/>
        <v>0.17881520748005544</v>
      </c>
      <c r="G75" s="1">
        <f t="shared" si="5"/>
        <v>4.1478474747119335E-3</v>
      </c>
      <c r="H75" s="1">
        <f t="shared" si="6"/>
        <v>0.19364777444947853</v>
      </c>
      <c r="I75" s="1">
        <f t="shared" si="7"/>
        <v>1.2471004835168843E-2</v>
      </c>
      <c r="J75" s="1">
        <f t="shared" si="8"/>
        <v>0.22792405433967058</v>
      </c>
      <c r="K75" s="1">
        <f t="shared" si="9"/>
        <v>7.4266949620919818E-3</v>
      </c>
      <c r="L75" s="1">
        <f t="shared" si="10"/>
        <v>0.19981309948528717</v>
      </c>
      <c r="M75" s="1">
        <f t="shared" si="11"/>
        <v>4.9154173633760803E-2</v>
      </c>
      <c r="N75" s="1">
        <f t="shared" si="12"/>
        <v>0.19207794291143881</v>
      </c>
      <c r="O75" s="1">
        <f t="shared" si="13"/>
        <v>6.4398778859693084E-2</v>
      </c>
      <c r="P75" s="1">
        <f t="shared" si="14"/>
        <v>0.27049374340755605</v>
      </c>
      <c r="Q75" s="1">
        <f t="shared" si="15"/>
        <v>0.13721783846564398</v>
      </c>
    </row>
  </sheetData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workbookViewId="0">
      <selection activeCell="B31" sqref="B31"/>
    </sheetView>
  </sheetViews>
  <sheetFormatPr baseColWidth="10" defaultColWidth="8.83203125" defaultRowHeight="13" x14ac:dyDescent="0.15"/>
  <cols>
    <col min="1" max="1" width="8.83203125" style="1"/>
    <col min="2" max="2" width="9.33203125" style="1" customWidth="1"/>
    <col min="3" max="16384" width="8.83203125" style="1"/>
  </cols>
  <sheetData>
    <row r="1" spans="1:9" x14ac:dyDescent="0.15">
      <c r="B1" s="73" t="s">
        <v>1</v>
      </c>
      <c r="C1" s="111" t="s">
        <v>2</v>
      </c>
      <c r="D1" s="73" t="s">
        <v>3</v>
      </c>
      <c r="E1" s="73" t="s">
        <v>4</v>
      </c>
      <c r="F1" s="125" t="s">
        <v>5</v>
      </c>
      <c r="G1" s="126" t="s">
        <v>6</v>
      </c>
      <c r="H1" s="125" t="s">
        <v>7</v>
      </c>
      <c r="I1" s="125" t="s">
        <v>8</v>
      </c>
    </row>
    <row r="2" spans="1:9" x14ac:dyDescent="0.15">
      <c r="A2" s="79" t="s">
        <v>214</v>
      </c>
      <c r="B2" s="80">
        <v>0.78670106907662785</v>
      </c>
      <c r="C2" s="80">
        <v>0.67944332069326419</v>
      </c>
      <c r="D2" s="80">
        <v>1.5329539010720492</v>
      </c>
      <c r="E2" s="80">
        <v>2.1966126042799172</v>
      </c>
      <c r="F2" s="59">
        <v>4.2849863844325062</v>
      </c>
      <c r="G2" s="1">
        <v>6.7314219369057406</v>
      </c>
      <c r="H2" s="1">
        <v>7.3692448164496103</v>
      </c>
      <c r="I2" s="65">
        <v>6.4096408630419175</v>
      </c>
    </row>
    <row r="3" spans="1:9" x14ac:dyDescent="0.15">
      <c r="A3" s="81" t="s">
        <v>215</v>
      </c>
      <c r="B3" s="59">
        <v>0.23125125522398493</v>
      </c>
      <c r="C3" s="59">
        <v>0.21403683603040899</v>
      </c>
      <c r="D3" s="59">
        <v>0.76095880843382602</v>
      </c>
      <c r="E3" s="59">
        <v>1.2366085792970847</v>
      </c>
      <c r="F3" s="59">
        <v>0.95019376196561345</v>
      </c>
      <c r="G3" s="1">
        <v>0.77450433888914405</v>
      </c>
      <c r="H3" s="1">
        <v>0.99923961385056004</v>
      </c>
      <c r="I3" s="65">
        <v>0.503502253218163</v>
      </c>
    </row>
    <row r="4" spans="1:9" x14ac:dyDescent="0.15">
      <c r="A4" s="81" t="s">
        <v>261</v>
      </c>
      <c r="B4" s="59">
        <v>0.84398272310516609</v>
      </c>
      <c r="C4" s="59">
        <v>0.95554003237322038</v>
      </c>
      <c r="D4" s="59">
        <v>1.2220443682877846</v>
      </c>
      <c r="E4" s="59">
        <v>3.019447554370212</v>
      </c>
      <c r="F4" s="59">
        <v>3.0097545678641069</v>
      </c>
      <c r="G4" s="1">
        <v>2.5267399448247017</v>
      </c>
      <c r="H4" s="1">
        <v>1.2564757399202344</v>
      </c>
      <c r="I4" s="65">
        <v>0.90215963663439658</v>
      </c>
    </row>
    <row r="5" spans="1:9" x14ac:dyDescent="0.15">
      <c r="A5" s="81" t="s">
        <v>238</v>
      </c>
      <c r="B5" s="59">
        <v>0.69954197373804827</v>
      </c>
      <c r="C5" s="59">
        <v>1.2222952159660903</v>
      </c>
      <c r="D5" s="59">
        <v>3.9238364231320584</v>
      </c>
      <c r="E5" s="59">
        <v>2.174603073169346</v>
      </c>
      <c r="F5" s="59">
        <v>2.744195425019559</v>
      </c>
      <c r="G5" s="1">
        <v>3.2704462774672471</v>
      </c>
      <c r="H5" s="1">
        <v>4.2236417061476379</v>
      </c>
      <c r="I5" s="65">
        <v>3.2641047625330537</v>
      </c>
    </row>
    <row r="6" spans="1:9" x14ac:dyDescent="0.15">
      <c r="A6" s="81" t="s">
        <v>221</v>
      </c>
      <c r="B6" s="59">
        <v>0.68264716934514558</v>
      </c>
      <c r="C6" s="59">
        <v>1.0200210392508788</v>
      </c>
      <c r="D6" s="59">
        <v>1.9717505891209584</v>
      </c>
      <c r="E6" s="59">
        <v>5.3123282095098787</v>
      </c>
      <c r="F6" s="59">
        <v>0</v>
      </c>
      <c r="G6" s="1">
        <v>0</v>
      </c>
      <c r="H6" s="1">
        <v>0</v>
      </c>
      <c r="I6" s="1">
        <v>0</v>
      </c>
    </row>
    <row r="7" spans="1:9" x14ac:dyDescent="0.15">
      <c r="A7" s="81" t="s">
        <v>232</v>
      </c>
      <c r="B7" s="59">
        <v>0.75575589192391035</v>
      </c>
      <c r="C7" s="59">
        <v>0.44208523772477981</v>
      </c>
      <c r="D7" s="59">
        <v>0.67786538194410306</v>
      </c>
      <c r="E7" s="59">
        <v>3.0417267086836226</v>
      </c>
      <c r="F7" s="59">
        <v>2.5004461911182241</v>
      </c>
      <c r="G7" s="1">
        <v>2.562018411718523</v>
      </c>
      <c r="H7" s="1">
        <v>2.41595659143122</v>
      </c>
      <c r="I7" s="65">
        <v>2.9223165952524988</v>
      </c>
    </row>
    <row r="8" spans="1:9" x14ac:dyDescent="0.15">
      <c r="A8" s="81" t="s">
        <v>220</v>
      </c>
      <c r="B8" s="59">
        <v>9.3482644036249471</v>
      </c>
      <c r="C8" s="59">
        <v>5.1572185961944363</v>
      </c>
      <c r="D8" s="59">
        <v>2.9706185455289913</v>
      </c>
      <c r="E8" s="59">
        <v>2.6872049344710738</v>
      </c>
      <c r="F8" s="59">
        <v>2.3353542436416919</v>
      </c>
      <c r="G8" s="1">
        <v>0</v>
      </c>
      <c r="H8" s="1">
        <v>0</v>
      </c>
      <c r="I8" s="1">
        <v>0</v>
      </c>
    </row>
    <row r="9" spans="1:9" x14ac:dyDescent="0.15">
      <c r="A9" s="81" t="s">
        <v>222</v>
      </c>
      <c r="B9" s="59">
        <v>0.99312069499608313</v>
      </c>
      <c r="C9" s="59">
        <v>0.56414045835061422</v>
      </c>
      <c r="D9" s="59">
        <v>0.29721272286243028</v>
      </c>
      <c r="E9" s="59">
        <v>0.24101374247938265</v>
      </c>
      <c r="F9" s="59">
        <v>0</v>
      </c>
      <c r="G9" s="1">
        <v>0</v>
      </c>
      <c r="H9" s="1">
        <v>0</v>
      </c>
      <c r="I9" s="1">
        <v>0</v>
      </c>
    </row>
    <row r="10" spans="1:9" x14ac:dyDescent="0.15">
      <c r="A10" s="81" t="s">
        <v>237</v>
      </c>
      <c r="B10" s="59">
        <v>4.091757945509559</v>
      </c>
      <c r="C10" s="59">
        <v>2.233308855400101</v>
      </c>
      <c r="D10" s="59">
        <v>1.115858774690514</v>
      </c>
      <c r="E10" s="59">
        <v>0.89328881739809773</v>
      </c>
      <c r="F10" s="59">
        <v>0.94594814432498298</v>
      </c>
      <c r="G10" s="1">
        <v>0.60264086831096375</v>
      </c>
      <c r="H10" s="1">
        <v>0.36524953067076238</v>
      </c>
      <c r="I10" s="65">
        <v>0.21809084513356791</v>
      </c>
    </row>
    <row r="11" spans="1:9" x14ac:dyDescent="0.15">
      <c r="A11" s="81" t="s">
        <v>262</v>
      </c>
      <c r="B11" s="59">
        <v>0.32270622371879748</v>
      </c>
      <c r="C11" s="59">
        <v>0.31965222447417097</v>
      </c>
      <c r="D11" s="59">
        <v>0.60741696717341076</v>
      </c>
      <c r="E11" s="59">
        <v>2.9419751008057311</v>
      </c>
      <c r="F11" s="59">
        <v>2.9672837061768136</v>
      </c>
      <c r="G11" s="1">
        <v>2.0534423410241218</v>
      </c>
      <c r="H11" s="1">
        <v>0</v>
      </c>
      <c r="I11" s="65">
        <v>0</v>
      </c>
    </row>
    <row r="12" spans="1:9" x14ac:dyDescent="0.15">
      <c r="A12" s="81" t="s">
        <v>212</v>
      </c>
      <c r="B12" s="59">
        <v>7.1690342381172032</v>
      </c>
      <c r="C12" s="59">
        <v>0.33760559557582837</v>
      </c>
      <c r="D12" s="59">
        <v>0.10120097933632499</v>
      </c>
      <c r="E12" s="59">
        <v>0.78916625707683108</v>
      </c>
      <c r="F12" s="59">
        <v>1.0523572228770899</v>
      </c>
      <c r="G12" s="1">
        <v>2.3835917200376895</v>
      </c>
      <c r="H12" s="65">
        <v>1.4573979230912437</v>
      </c>
      <c r="I12" s="65">
        <v>3.4146359808197104</v>
      </c>
    </row>
    <row r="13" spans="1:9" x14ac:dyDescent="0.15">
      <c r="A13" s="81" t="s">
        <v>233</v>
      </c>
      <c r="B13" s="59">
        <v>9.5558483347411863E-2</v>
      </c>
      <c r="C13" s="59">
        <v>3.2311030287183722E-3</v>
      </c>
      <c r="D13" s="59">
        <v>0</v>
      </c>
      <c r="E13" s="59">
        <v>4.1229330101863725E-4</v>
      </c>
      <c r="F13" s="59">
        <v>2.5209668815538819E-4</v>
      </c>
      <c r="G13" s="1">
        <v>8.5248704746999238E-3</v>
      </c>
      <c r="H13" s="65">
        <v>3.8567761885912127E-3</v>
      </c>
      <c r="I13" s="65">
        <v>1.3277106032460592E-2</v>
      </c>
    </row>
    <row r="14" spans="1:9" x14ac:dyDescent="0.15">
      <c r="A14" s="81" t="s">
        <v>231</v>
      </c>
      <c r="B14" s="59">
        <v>2.2161923841291107</v>
      </c>
      <c r="C14" s="59">
        <v>2.3937145604436845</v>
      </c>
      <c r="D14" s="59">
        <v>3.2461130961264772</v>
      </c>
      <c r="E14" s="59">
        <v>1.2943241716168343</v>
      </c>
      <c r="F14" s="59">
        <v>1.318702209383009</v>
      </c>
      <c r="G14" s="1">
        <v>0.81921562988985819</v>
      </c>
      <c r="H14" s="1">
        <v>0.92889787375425215</v>
      </c>
      <c r="I14" s="65">
        <v>0.52644554309616298</v>
      </c>
    </row>
    <row r="15" spans="1:9" x14ac:dyDescent="0.15">
      <c r="A15" s="72" t="s">
        <v>218</v>
      </c>
      <c r="B15" s="65">
        <v>0.38753528832574852</v>
      </c>
      <c r="C15" s="65">
        <v>0.18352146861201396</v>
      </c>
      <c r="D15" s="65">
        <v>0.4327055978612761</v>
      </c>
      <c r="E15" s="65">
        <v>0.29918710638223595</v>
      </c>
      <c r="F15" s="65">
        <v>0.25789284149707353</v>
      </c>
      <c r="G15" s="1">
        <v>0.24977563315241619</v>
      </c>
      <c r="H15" s="65">
        <v>0.20037580624131857</v>
      </c>
      <c r="I15" s="65">
        <v>0.16555118704576807</v>
      </c>
    </row>
    <row r="16" spans="1:9" x14ac:dyDescent="0.15">
      <c r="A16" s="72" t="s">
        <v>217</v>
      </c>
      <c r="B16" s="65">
        <v>8.0015731751977168E-2</v>
      </c>
      <c r="C16" s="65">
        <v>0.25053135662584108</v>
      </c>
      <c r="D16" s="65">
        <v>7.7168773908680877E-2</v>
      </c>
      <c r="E16" s="65">
        <v>0</v>
      </c>
      <c r="F16" s="65">
        <v>0</v>
      </c>
      <c r="G16" s="1">
        <v>0</v>
      </c>
      <c r="H16" s="1">
        <v>0</v>
      </c>
      <c r="I16" s="1">
        <v>0</v>
      </c>
    </row>
    <row r="17" spans="1:24" x14ac:dyDescent="0.15">
      <c r="A17" s="72" t="s">
        <v>216</v>
      </c>
      <c r="B17" s="65">
        <v>6.5046278369653182E-2</v>
      </c>
      <c r="C17" s="65">
        <v>9.6433764673187927E-2</v>
      </c>
      <c r="D17" s="65">
        <v>0.12283792101879983</v>
      </c>
      <c r="E17" s="65">
        <v>0.1656033086831864</v>
      </c>
      <c r="F17" s="65">
        <v>0</v>
      </c>
      <c r="G17" s="1">
        <v>0</v>
      </c>
      <c r="H17" s="1">
        <v>0</v>
      </c>
      <c r="I17" s="1">
        <v>0</v>
      </c>
    </row>
    <row r="18" spans="1:24" x14ac:dyDescent="0.15">
      <c r="A18" s="72" t="s">
        <v>234</v>
      </c>
      <c r="B18" s="65">
        <v>5.0707222373061629E-4</v>
      </c>
      <c r="C18" s="65">
        <v>0</v>
      </c>
      <c r="D18" s="65">
        <v>5.279231504909446E-4</v>
      </c>
      <c r="E18" s="65">
        <v>5.1163011146578676E-3</v>
      </c>
      <c r="F18" s="59">
        <v>0</v>
      </c>
      <c r="G18" s="4">
        <v>9.3744280134157234E-4</v>
      </c>
      <c r="H18" s="4">
        <v>0.17484032149302203</v>
      </c>
      <c r="I18" s="59">
        <v>0.11343270690659202</v>
      </c>
    </row>
    <row r="19" spans="1:24" x14ac:dyDescent="0.15">
      <c r="A19" s="82" t="s">
        <v>213</v>
      </c>
      <c r="B19" s="57">
        <v>0.12285117480478487</v>
      </c>
      <c r="C19" s="57">
        <v>0.87166581992491776</v>
      </c>
      <c r="D19" s="57">
        <v>0.1750207208372794</v>
      </c>
      <c r="E19" s="57">
        <v>7.5597002269311833E-2</v>
      </c>
      <c r="F19" s="57">
        <v>6.288250713868708E-2</v>
      </c>
      <c r="G19" s="10">
        <v>6.1031054084780906E-2</v>
      </c>
      <c r="H19" s="57">
        <v>5.7403491307612534E-2</v>
      </c>
      <c r="I19" s="57">
        <v>6.0179851792164375E-2</v>
      </c>
    </row>
    <row r="20" spans="1:24" x14ac:dyDescent="0.15">
      <c r="A20" s="72" t="s">
        <v>236</v>
      </c>
      <c r="B20" s="65">
        <v>7.1215599547917607</v>
      </c>
      <c r="C20" s="65">
        <v>17.2610071260228</v>
      </c>
      <c r="D20" s="65">
        <v>9.2835712046062877</v>
      </c>
      <c r="E20" s="65">
        <v>34.952413784935715</v>
      </c>
      <c r="F20" s="65">
        <v>14.205335685833257</v>
      </c>
      <c r="G20" s="1">
        <v>58.585390095125028</v>
      </c>
      <c r="H20" s="1">
        <v>14.233764953704297</v>
      </c>
      <c r="I20" s="65">
        <v>61.562686330531811</v>
      </c>
    </row>
    <row r="21" spans="1:24" x14ac:dyDescent="0.15">
      <c r="A21" s="81" t="s">
        <v>229</v>
      </c>
      <c r="B21" s="59">
        <v>0.28024600621386225</v>
      </c>
      <c r="C21" s="59">
        <v>0.32265614927152397</v>
      </c>
      <c r="D21" s="59">
        <v>0.39057325252057923</v>
      </c>
      <c r="E21" s="59">
        <v>0.3782283853237523</v>
      </c>
      <c r="F21" s="59">
        <v>0.19964434118105212</v>
      </c>
      <c r="G21" s="1">
        <v>0.29807332220849408</v>
      </c>
      <c r="H21" s="1">
        <v>0.16881861356275937</v>
      </c>
      <c r="I21" s="1">
        <v>0.18653990696619541</v>
      </c>
    </row>
    <row r="22" spans="1:24" x14ac:dyDescent="0.15">
      <c r="A22" s="81" t="s">
        <v>228</v>
      </c>
      <c r="B22" s="59">
        <v>0.35462908123476961</v>
      </c>
      <c r="C22" s="59">
        <v>0.45357482072212968</v>
      </c>
      <c r="D22" s="59">
        <v>0.26017288481040246</v>
      </c>
      <c r="E22" s="59">
        <v>0.87932108050028412</v>
      </c>
      <c r="F22" s="59">
        <v>0.69088891777719008</v>
      </c>
      <c r="G22" s="1">
        <v>0.60562453579494413</v>
      </c>
      <c r="H22" s="65">
        <v>0.46405419922339636</v>
      </c>
      <c r="I22" s="1">
        <v>0</v>
      </c>
    </row>
    <row r="23" spans="1:24" x14ac:dyDescent="0.15">
      <c r="A23" s="81" t="s">
        <v>227</v>
      </c>
      <c r="B23" s="59">
        <v>1.2948363802480476</v>
      </c>
      <c r="C23" s="59">
        <v>3.3930558493336855</v>
      </c>
      <c r="D23" s="59">
        <v>1.0011016778212054</v>
      </c>
      <c r="E23" s="59">
        <v>8.7077434738556363</v>
      </c>
      <c r="F23" s="59">
        <v>3.792361892113973</v>
      </c>
      <c r="G23" s="1">
        <v>18.184385517524031</v>
      </c>
      <c r="H23" s="114">
        <v>3.7524365740491934</v>
      </c>
      <c r="I23" s="123">
        <v>0</v>
      </c>
    </row>
    <row r="24" spans="1:24" x14ac:dyDescent="0.15">
      <c r="A24" s="81" t="s">
        <v>224</v>
      </c>
      <c r="B24" s="59">
        <v>3.5765598122657489</v>
      </c>
      <c r="C24" s="59">
        <v>3.5405177132694057</v>
      </c>
      <c r="D24" s="59">
        <v>4.3118172628329647</v>
      </c>
      <c r="E24" s="59">
        <v>12.83880165641331</v>
      </c>
      <c r="F24" s="59">
        <v>5.4049219999991571</v>
      </c>
      <c r="G24" s="1">
        <v>7.7606190912793052</v>
      </c>
      <c r="H24" s="1">
        <v>0</v>
      </c>
      <c r="I24" s="1">
        <v>0</v>
      </c>
    </row>
    <row r="25" spans="1:24" x14ac:dyDescent="0.15">
      <c r="A25" s="81" t="s">
        <v>223</v>
      </c>
      <c r="B25" s="59">
        <v>5.4038697574510984E-2</v>
      </c>
      <c r="C25" s="59">
        <v>4.5841551322920657E-2</v>
      </c>
      <c r="D25" s="59">
        <v>0.13084380352479483</v>
      </c>
      <c r="E25" s="59">
        <v>0.31947250100926722</v>
      </c>
      <c r="F25" s="59">
        <v>0</v>
      </c>
      <c r="G25" s="1">
        <v>0</v>
      </c>
      <c r="H25" s="1">
        <v>0</v>
      </c>
      <c r="I25" s="1">
        <v>0</v>
      </c>
    </row>
    <row r="26" spans="1:24" x14ac:dyDescent="0.15">
      <c r="A26" s="56" t="s">
        <v>260</v>
      </c>
      <c r="B26" s="58">
        <v>0.25044193089913763</v>
      </c>
      <c r="C26" s="58">
        <v>0.41322786517800614</v>
      </c>
      <c r="D26" s="58">
        <v>0.59135306821231648</v>
      </c>
      <c r="E26" s="58">
        <v>1.3040506798591032</v>
      </c>
      <c r="F26" s="124">
        <v>1.3211513716956984</v>
      </c>
      <c r="G26" s="18">
        <v>1.0040264265274523</v>
      </c>
      <c r="H26" s="18">
        <v>1.126150415888125</v>
      </c>
      <c r="I26" s="18">
        <v>0.99736429893348078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15"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s="7" customFormat="1" ht="15" x14ac:dyDescent="0.2">
      <c r="A28" s="97" t="s">
        <v>271</v>
      </c>
      <c r="B28" s="102">
        <v>-16.593399999999999</v>
      </c>
      <c r="C28" s="102">
        <v>-28.632899999999999</v>
      </c>
      <c r="D28" s="102">
        <v>-53.564399999999999</v>
      </c>
      <c r="E28" s="102">
        <v>-14.1792</v>
      </c>
      <c r="F28" s="102">
        <v>-11.8131</v>
      </c>
      <c r="G28" s="102">
        <v>-8.3413000000000004</v>
      </c>
      <c r="H28" s="102">
        <v>-5.3920000000000003</v>
      </c>
      <c r="I28" s="103">
        <v>-2.5247000000000002</v>
      </c>
      <c r="K28" s="96"/>
      <c r="L28" s="96"/>
      <c r="N28" s="96"/>
      <c r="O28" s="96"/>
      <c r="Q28" s="96"/>
      <c r="R28" s="96"/>
      <c r="T28" s="96"/>
      <c r="U28" s="96"/>
      <c r="W28" s="96"/>
      <c r="X28" s="96"/>
    </row>
    <row r="29" spans="1:24" x14ac:dyDescent="0.15">
      <c r="A29" s="98" t="s">
        <v>214</v>
      </c>
      <c r="B29" s="107">
        <v>0.78670106907662785</v>
      </c>
      <c r="C29" s="107">
        <v>0.67944332069326419</v>
      </c>
      <c r="D29" s="107">
        <v>1.5329539010720492</v>
      </c>
      <c r="E29" s="107">
        <v>2.1966126042799172</v>
      </c>
      <c r="F29" s="107">
        <v>4.2849863844325062</v>
      </c>
      <c r="G29" s="1">
        <v>6.7314219369057406</v>
      </c>
      <c r="H29" s="1">
        <v>7.3692448164496103</v>
      </c>
      <c r="I29" s="65">
        <v>6.4096408630419175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15">
      <c r="A30" s="99" t="s">
        <v>215</v>
      </c>
      <c r="B30" s="108">
        <v>0.23125125522398493</v>
      </c>
      <c r="C30" s="108">
        <v>0.21403683603040899</v>
      </c>
      <c r="D30" s="108">
        <v>0.76095880843382602</v>
      </c>
      <c r="E30" s="108">
        <v>1.2366085792970847</v>
      </c>
      <c r="F30" s="108">
        <v>0.95019376196561345</v>
      </c>
      <c r="G30" s="1">
        <v>0.77450433888914405</v>
      </c>
      <c r="H30" s="1">
        <v>0.99923961385056004</v>
      </c>
      <c r="I30" s="65">
        <v>0.503502253218163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15">
      <c r="A31" s="99" t="s">
        <v>261</v>
      </c>
      <c r="B31" s="108">
        <v>0.84398272310516609</v>
      </c>
      <c r="C31" s="108">
        <v>0.95554003237322038</v>
      </c>
      <c r="D31" s="108">
        <v>1.2220443682877846</v>
      </c>
      <c r="E31" s="108">
        <v>3.019447554370212</v>
      </c>
      <c r="F31" s="108">
        <v>3.0097545678641069</v>
      </c>
      <c r="G31" s="1">
        <v>2.5267399448247017</v>
      </c>
      <c r="H31" s="1">
        <v>1.2564757399202344</v>
      </c>
      <c r="I31" s="65">
        <v>0.90215963663439658</v>
      </c>
    </row>
    <row r="32" spans="1:24" x14ac:dyDescent="0.15">
      <c r="A32" s="99" t="s">
        <v>238</v>
      </c>
      <c r="B32" s="108">
        <v>0.69954197373804827</v>
      </c>
      <c r="C32" s="108">
        <v>1.2222952159660903</v>
      </c>
      <c r="D32" s="108">
        <v>3.9238364231320584</v>
      </c>
      <c r="E32" s="108">
        <v>2.174603073169346</v>
      </c>
      <c r="F32" s="108">
        <v>2.744195425019559</v>
      </c>
      <c r="G32" s="1">
        <v>3.2704462774672471</v>
      </c>
      <c r="H32" s="1">
        <v>4.2236417061476379</v>
      </c>
      <c r="I32" s="65">
        <v>3.2641047625330537</v>
      </c>
    </row>
    <row r="33" spans="1:9" x14ac:dyDescent="0.15">
      <c r="A33" s="99" t="s">
        <v>221</v>
      </c>
      <c r="B33" s="108">
        <v>0.68264716934514558</v>
      </c>
      <c r="C33" s="108">
        <v>1.0200210392508788</v>
      </c>
      <c r="D33" s="108">
        <v>1.9717505891209584</v>
      </c>
      <c r="E33" s="108">
        <v>5.3123282095098787</v>
      </c>
      <c r="F33" s="108">
        <v>0</v>
      </c>
      <c r="G33" s="1">
        <v>0</v>
      </c>
      <c r="H33" s="1">
        <v>0</v>
      </c>
      <c r="I33" s="1">
        <v>0</v>
      </c>
    </row>
    <row r="34" spans="1:9" x14ac:dyDescent="0.15">
      <c r="A34" s="99" t="s">
        <v>232</v>
      </c>
      <c r="B34" s="108">
        <v>0.75575589192391035</v>
      </c>
      <c r="C34" s="108">
        <v>0.44208523772477981</v>
      </c>
      <c r="D34" s="108">
        <v>0.67786538194410306</v>
      </c>
      <c r="E34" s="108">
        <v>3.0417267086836226</v>
      </c>
      <c r="F34" s="108">
        <v>2.5004461911182241</v>
      </c>
      <c r="G34" s="1">
        <v>2.562018411718523</v>
      </c>
      <c r="H34" s="1">
        <v>2.41595659143122</v>
      </c>
      <c r="I34" s="65">
        <v>2.9223165952524988</v>
      </c>
    </row>
    <row r="35" spans="1:9" x14ac:dyDescent="0.15">
      <c r="A35" s="99" t="s">
        <v>220</v>
      </c>
      <c r="B35" s="108">
        <v>9.3482644036249471</v>
      </c>
      <c r="C35" s="108">
        <v>5.1572185961944363</v>
      </c>
      <c r="D35" s="108">
        <v>2.9706185455289913</v>
      </c>
      <c r="E35" s="108">
        <v>2.6872049344710738</v>
      </c>
      <c r="F35" s="108">
        <v>2.3353542436416919</v>
      </c>
      <c r="G35" s="1">
        <v>0</v>
      </c>
      <c r="H35" s="1">
        <v>0</v>
      </c>
      <c r="I35" s="1">
        <v>0</v>
      </c>
    </row>
    <row r="36" spans="1:9" x14ac:dyDescent="0.15">
      <c r="A36" s="99" t="s">
        <v>222</v>
      </c>
      <c r="B36" s="108">
        <v>0.99312069499608313</v>
      </c>
      <c r="C36" s="108">
        <v>0.56414045835061422</v>
      </c>
      <c r="D36" s="108">
        <v>0.29721272286243028</v>
      </c>
      <c r="E36" s="108">
        <v>0.24101374247938265</v>
      </c>
      <c r="F36" s="108">
        <v>0</v>
      </c>
      <c r="G36" s="1">
        <v>0</v>
      </c>
      <c r="H36" s="1">
        <v>0</v>
      </c>
      <c r="I36" s="1">
        <v>0</v>
      </c>
    </row>
    <row r="37" spans="1:9" x14ac:dyDescent="0.15">
      <c r="A37" s="99" t="s">
        <v>237</v>
      </c>
      <c r="B37" s="108">
        <v>4.091757945509559</v>
      </c>
      <c r="C37" s="108">
        <v>2.233308855400101</v>
      </c>
      <c r="D37" s="108">
        <v>1.115858774690514</v>
      </c>
      <c r="E37" s="108">
        <v>0.89328881739809773</v>
      </c>
      <c r="F37" s="108">
        <v>0.94594814432498298</v>
      </c>
      <c r="G37" s="1">
        <v>0.60264086831096375</v>
      </c>
      <c r="H37" s="1">
        <v>0.36524953067076238</v>
      </c>
      <c r="I37" s="65">
        <v>0.21809084513356791</v>
      </c>
    </row>
    <row r="38" spans="1:9" x14ac:dyDescent="0.15">
      <c r="A38" s="99" t="s">
        <v>262</v>
      </c>
      <c r="B38" s="108">
        <v>0.32270622371879748</v>
      </c>
      <c r="C38" s="108">
        <v>0.31965222447417097</v>
      </c>
      <c r="D38" s="108">
        <v>0.60741696717341076</v>
      </c>
      <c r="E38" s="108">
        <v>2.9419751008057311</v>
      </c>
      <c r="F38" s="108">
        <v>2.9672837061768136</v>
      </c>
      <c r="G38" s="1">
        <v>2.0534423410241218</v>
      </c>
      <c r="H38" s="1">
        <v>0</v>
      </c>
      <c r="I38" s="65">
        <v>0</v>
      </c>
    </row>
    <row r="39" spans="1:9" x14ac:dyDescent="0.15">
      <c r="A39" s="99" t="s">
        <v>212</v>
      </c>
      <c r="B39" s="108">
        <v>7.1690342381172032</v>
      </c>
      <c r="C39" s="108">
        <v>0.33760559557582837</v>
      </c>
      <c r="D39" s="108">
        <v>0.10120097933632499</v>
      </c>
      <c r="E39" s="108">
        <v>0.78916625707683108</v>
      </c>
      <c r="F39" s="108">
        <v>1.0523572228770899</v>
      </c>
      <c r="G39" s="1">
        <v>2.3835917200376895</v>
      </c>
      <c r="H39" s="65">
        <v>1.4573979230912437</v>
      </c>
      <c r="I39" s="65">
        <v>3.4146359808197104</v>
      </c>
    </row>
    <row r="40" spans="1:9" x14ac:dyDescent="0.15">
      <c r="A40" s="99" t="s">
        <v>233</v>
      </c>
      <c r="B40" s="108">
        <v>9.5558483347411863E-2</v>
      </c>
      <c r="C40" s="108">
        <v>3.2311030287183722E-3</v>
      </c>
      <c r="D40" s="108">
        <v>0</v>
      </c>
      <c r="E40" s="108">
        <v>4.1229330101863725E-4</v>
      </c>
      <c r="F40" s="108">
        <v>2.5209668815538819E-4</v>
      </c>
      <c r="G40" s="1">
        <v>8.5248704746999238E-3</v>
      </c>
      <c r="H40" s="65">
        <v>3.8567761885912127E-3</v>
      </c>
      <c r="I40" s="65">
        <v>1.3277106032460592E-2</v>
      </c>
    </row>
    <row r="41" spans="1:9" x14ac:dyDescent="0.15">
      <c r="A41" s="99" t="s">
        <v>231</v>
      </c>
      <c r="B41" s="108">
        <v>2.2161923841291107</v>
      </c>
      <c r="C41" s="108">
        <v>2.3937145604436845</v>
      </c>
      <c r="D41" s="108">
        <v>3.2461130961264772</v>
      </c>
      <c r="E41" s="108">
        <v>1.2943241716168343</v>
      </c>
      <c r="F41" s="108">
        <v>1.318702209383009</v>
      </c>
      <c r="G41" s="1">
        <v>0.81921562988985819</v>
      </c>
      <c r="H41" s="1">
        <v>0.92889787375425215</v>
      </c>
      <c r="I41" s="65">
        <v>0.52644554309616298</v>
      </c>
    </row>
    <row r="42" spans="1:9" x14ac:dyDescent="0.15">
      <c r="A42" s="99" t="s">
        <v>218</v>
      </c>
      <c r="B42" s="108">
        <v>0.38753528832574852</v>
      </c>
      <c r="C42" s="108">
        <v>0.18352146861201396</v>
      </c>
      <c r="D42" s="108">
        <v>0.4327055978612761</v>
      </c>
      <c r="E42" s="108">
        <v>0.29918710638223595</v>
      </c>
      <c r="F42" s="108">
        <v>0.25789284149707353</v>
      </c>
      <c r="G42" s="1">
        <v>0.24977563315241619</v>
      </c>
      <c r="H42" s="65">
        <v>0.20037580624131857</v>
      </c>
      <c r="I42" s="65">
        <v>0.16555118704576807</v>
      </c>
    </row>
    <row r="43" spans="1:9" x14ac:dyDescent="0.15">
      <c r="A43" s="99" t="s">
        <v>217</v>
      </c>
      <c r="B43" s="108">
        <v>8.0015731751977168E-2</v>
      </c>
      <c r="C43" s="108">
        <v>0.25053135662584108</v>
      </c>
      <c r="D43" s="108">
        <v>7.7168773908680877E-2</v>
      </c>
      <c r="E43" s="108">
        <v>0</v>
      </c>
      <c r="F43" s="108">
        <v>0</v>
      </c>
      <c r="G43" s="1">
        <v>0</v>
      </c>
      <c r="H43" s="1">
        <v>0</v>
      </c>
      <c r="I43" s="1">
        <v>0</v>
      </c>
    </row>
    <row r="44" spans="1:9" x14ac:dyDescent="0.15">
      <c r="A44" s="99" t="s">
        <v>216</v>
      </c>
      <c r="B44" s="108">
        <v>6.5046278369653182E-2</v>
      </c>
      <c r="C44" s="108">
        <v>9.6433764673187927E-2</v>
      </c>
      <c r="D44" s="108">
        <v>0.12283792101879983</v>
      </c>
      <c r="E44" s="108">
        <v>0.1656033086831864</v>
      </c>
      <c r="F44" s="108">
        <v>0</v>
      </c>
      <c r="G44" s="1">
        <v>0</v>
      </c>
      <c r="H44" s="1">
        <v>0</v>
      </c>
      <c r="I44" s="1">
        <v>0</v>
      </c>
    </row>
    <row r="45" spans="1:9" x14ac:dyDescent="0.15">
      <c r="A45" s="99" t="s">
        <v>234</v>
      </c>
      <c r="B45" s="108">
        <v>5.0707222373061629E-4</v>
      </c>
      <c r="C45" s="108">
        <v>0</v>
      </c>
      <c r="D45" s="108">
        <v>5.279231504909446E-4</v>
      </c>
      <c r="E45" s="108">
        <v>5.1163011146578676E-3</v>
      </c>
      <c r="F45" s="108">
        <v>0</v>
      </c>
      <c r="G45" s="4">
        <v>9.3744280134157234E-4</v>
      </c>
      <c r="H45" s="4">
        <v>0.17484032149302203</v>
      </c>
      <c r="I45" s="59">
        <v>0.11343270690659202</v>
      </c>
    </row>
    <row r="46" spans="1:9" x14ac:dyDescent="0.15">
      <c r="A46" s="100" t="s">
        <v>213</v>
      </c>
      <c r="B46" s="109">
        <v>0.12285117480478487</v>
      </c>
      <c r="C46" s="109">
        <v>0.87166581992491776</v>
      </c>
      <c r="D46" s="109">
        <v>0.1750207208372794</v>
      </c>
      <c r="E46" s="109">
        <v>7.5597002269311833E-2</v>
      </c>
      <c r="F46" s="109">
        <v>6.288250713868708E-2</v>
      </c>
      <c r="G46" s="10">
        <v>6.1031054084780906E-2</v>
      </c>
      <c r="H46" s="57">
        <v>5.7403491307612534E-2</v>
      </c>
      <c r="I46" s="57">
        <v>6.0179851792164375E-2</v>
      </c>
    </row>
    <row r="52" spans="1:9" ht="15" x14ac:dyDescent="0.15">
      <c r="A52" s="97" t="s">
        <v>271</v>
      </c>
      <c r="B52" s="102">
        <v>-16.593399999999999</v>
      </c>
      <c r="C52" s="102">
        <v>-28.632899999999999</v>
      </c>
      <c r="D52" s="102">
        <v>-53.564399999999999</v>
      </c>
      <c r="E52" s="102">
        <v>-14.1792</v>
      </c>
      <c r="F52" s="102">
        <v>-11.8131</v>
      </c>
      <c r="G52" s="102">
        <v>-8.3413000000000004</v>
      </c>
      <c r="H52" s="102">
        <v>-5.3920000000000003</v>
      </c>
      <c r="I52" s="103">
        <v>-2.5247000000000002</v>
      </c>
    </row>
    <row r="53" spans="1:9" x14ac:dyDescent="0.15">
      <c r="A53" s="98" t="s">
        <v>236</v>
      </c>
      <c r="B53" s="104">
        <v>7.1215599547917607</v>
      </c>
      <c r="C53" s="104">
        <v>17.2610071260228</v>
      </c>
      <c r="D53" s="104">
        <v>9.2835712046062877</v>
      </c>
      <c r="E53" s="104">
        <v>34.952413784935715</v>
      </c>
      <c r="F53" s="104">
        <v>14.205335685833257</v>
      </c>
      <c r="G53" s="14">
        <v>58.585390095125028</v>
      </c>
      <c r="H53" s="14">
        <v>14.233764953704297</v>
      </c>
      <c r="I53" s="80">
        <v>61.562686330531811</v>
      </c>
    </row>
    <row r="54" spans="1:9" x14ac:dyDescent="0.15">
      <c r="A54" s="99" t="s">
        <v>229</v>
      </c>
      <c r="B54" s="105">
        <v>0.28024600621386225</v>
      </c>
      <c r="C54" s="105">
        <v>0.32265614927152397</v>
      </c>
      <c r="D54" s="105">
        <v>0.39057325252057923</v>
      </c>
      <c r="E54" s="105">
        <v>0.3782283853237523</v>
      </c>
      <c r="F54" s="105">
        <v>0.19964434118105212</v>
      </c>
      <c r="G54" s="1">
        <v>0.29807332220849408</v>
      </c>
      <c r="H54" s="1">
        <v>0.16881861356275937</v>
      </c>
      <c r="I54" s="1">
        <v>0.18653990696619541</v>
      </c>
    </row>
    <row r="55" spans="1:9" x14ac:dyDescent="0.15">
      <c r="A55" s="99" t="s">
        <v>228</v>
      </c>
      <c r="B55" s="105">
        <v>0.35462908123476961</v>
      </c>
      <c r="C55" s="105">
        <v>0.45357482072212968</v>
      </c>
      <c r="D55" s="105">
        <v>0.26017288481040246</v>
      </c>
      <c r="E55" s="105">
        <v>0.87932108050028412</v>
      </c>
      <c r="F55" s="105">
        <v>0.69088891777719008</v>
      </c>
      <c r="G55" s="1">
        <v>0.60562453579494413</v>
      </c>
      <c r="H55" s="65">
        <v>0.46405419922339636</v>
      </c>
      <c r="I55" s="1">
        <v>0</v>
      </c>
    </row>
    <row r="56" spans="1:9" x14ac:dyDescent="0.15">
      <c r="A56" s="99" t="s">
        <v>227</v>
      </c>
      <c r="B56" s="105">
        <v>1.2948363802480476</v>
      </c>
      <c r="C56" s="105">
        <v>3.3930558493336855</v>
      </c>
      <c r="D56" s="105">
        <v>1.0011016778212054</v>
      </c>
      <c r="E56" s="105">
        <v>8.7077434738556363</v>
      </c>
      <c r="F56" s="105">
        <v>3.792361892113973</v>
      </c>
      <c r="G56" s="1">
        <v>18.184385517524031</v>
      </c>
      <c r="H56" s="114">
        <v>3.7524365740491934</v>
      </c>
      <c r="I56" s="123">
        <v>0</v>
      </c>
    </row>
    <row r="57" spans="1:9" x14ac:dyDescent="0.15">
      <c r="A57" s="99" t="s">
        <v>224</v>
      </c>
      <c r="B57" s="105">
        <v>3.5765598122657489</v>
      </c>
      <c r="C57" s="105">
        <v>3.5405177132694057</v>
      </c>
      <c r="D57" s="105">
        <v>4.3118172628329647</v>
      </c>
      <c r="E57" s="105">
        <v>12.83880165641331</v>
      </c>
      <c r="F57" s="105">
        <v>5.4049219999991571</v>
      </c>
      <c r="G57" s="1">
        <v>7.7606190912793052</v>
      </c>
      <c r="H57" s="1">
        <v>0</v>
      </c>
      <c r="I57" s="1">
        <v>0</v>
      </c>
    </row>
    <row r="58" spans="1:9" x14ac:dyDescent="0.15">
      <c r="A58" s="99" t="s">
        <v>223</v>
      </c>
      <c r="B58" s="105">
        <v>5.4038697574510984E-2</v>
      </c>
      <c r="C58" s="105">
        <v>4.5841551322920657E-2</v>
      </c>
      <c r="D58" s="105">
        <v>0.13084380352479483</v>
      </c>
      <c r="E58" s="105">
        <v>0.31947250100926722</v>
      </c>
      <c r="F58" s="105">
        <v>0</v>
      </c>
      <c r="G58" s="1">
        <v>0</v>
      </c>
      <c r="H58" s="1">
        <v>0</v>
      </c>
      <c r="I58" s="1">
        <v>0</v>
      </c>
    </row>
    <row r="59" spans="1:9" x14ac:dyDescent="0.15">
      <c r="A59" s="101" t="s">
        <v>260</v>
      </c>
      <c r="B59" s="106">
        <v>0.25044193089913763</v>
      </c>
      <c r="C59" s="106">
        <v>0.41322786517800614</v>
      </c>
      <c r="D59" s="106">
        <v>0.59135306821231648</v>
      </c>
      <c r="E59" s="106">
        <v>1.3040506798591032</v>
      </c>
      <c r="F59" s="106">
        <v>1.3211513716956984</v>
      </c>
      <c r="G59" s="18">
        <v>1.0040264265274523</v>
      </c>
      <c r="H59" s="18">
        <v>1.126150415888125</v>
      </c>
      <c r="I59" s="18">
        <v>0.99736429893348078</v>
      </c>
    </row>
  </sheetData>
  <conditionalFormatting sqref="B29:I46">
    <cfRule type="colorScale" priority="2">
      <colorScale>
        <cfvo type="min"/>
        <cfvo type="max"/>
        <color rgb="FFFCFCFF"/>
        <color rgb="FF63BE7B"/>
      </colorScale>
    </cfRule>
  </conditionalFormatting>
  <conditionalFormatting sqref="B53:I59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M32" sqref="M32"/>
    </sheetView>
  </sheetViews>
  <sheetFormatPr baseColWidth="10" defaultRowHeight="13" x14ac:dyDescent="0.15"/>
  <cols>
    <col min="1" max="16384" width="10.83203125" style="1"/>
  </cols>
  <sheetData>
    <row r="1" spans="1:9" x14ac:dyDescent="0.15">
      <c r="B1" s="73" t="s">
        <v>1</v>
      </c>
      <c r="C1" s="111" t="s">
        <v>2</v>
      </c>
      <c r="D1" s="73" t="s">
        <v>3</v>
      </c>
      <c r="E1" s="73" t="s">
        <v>4</v>
      </c>
      <c r="F1" s="125" t="s">
        <v>5</v>
      </c>
      <c r="G1" s="126" t="s">
        <v>6</v>
      </c>
      <c r="H1" s="125" t="s">
        <v>7</v>
      </c>
      <c r="I1" s="125" t="s">
        <v>8</v>
      </c>
    </row>
    <row r="2" spans="1:9" x14ac:dyDescent="0.15">
      <c r="A2" s="79" t="s">
        <v>214</v>
      </c>
      <c r="B2" s="80">
        <v>0.78670106907662785</v>
      </c>
      <c r="C2" s="80">
        <v>0.67944332069326419</v>
      </c>
      <c r="D2" s="80">
        <v>1.5329539010720492</v>
      </c>
      <c r="E2" s="80">
        <v>2.1966126042799172</v>
      </c>
      <c r="F2" s="59">
        <v>4.2849863844325062</v>
      </c>
      <c r="G2" s="1">
        <v>6.7314219369057406</v>
      </c>
      <c r="H2" s="1">
        <v>7.3692448164496103</v>
      </c>
      <c r="I2" s="65">
        <v>6.4096408630419175</v>
      </c>
    </row>
    <row r="3" spans="1:9" x14ac:dyDescent="0.15">
      <c r="A3" s="81" t="s">
        <v>215</v>
      </c>
      <c r="B3" s="59">
        <v>0.23125125522398493</v>
      </c>
      <c r="C3" s="59">
        <v>0.21403683603040899</v>
      </c>
      <c r="D3" s="59">
        <v>0.76095880843382602</v>
      </c>
      <c r="E3" s="59">
        <v>1.2366085792970847</v>
      </c>
      <c r="F3" s="59">
        <v>0.95019376196561345</v>
      </c>
      <c r="G3" s="1">
        <v>0.77450433888914405</v>
      </c>
      <c r="H3" s="1">
        <v>0.99923961385056004</v>
      </c>
      <c r="I3" s="65">
        <v>0.503502253218163</v>
      </c>
    </row>
    <row r="4" spans="1:9" x14ac:dyDescent="0.15">
      <c r="A4" s="81" t="s">
        <v>261</v>
      </c>
      <c r="B4" s="59">
        <v>0.84398272310516609</v>
      </c>
      <c r="C4" s="59">
        <v>0.95554003237322038</v>
      </c>
      <c r="D4" s="59">
        <v>1.2220443682877846</v>
      </c>
      <c r="E4" s="59">
        <v>3.019447554370212</v>
      </c>
      <c r="F4" s="59">
        <v>3.0097545678641069</v>
      </c>
      <c r="G4" s="1">
        <v>2.5267399448247017</v>
      </c>
      <c r="H4" s="1">
        <v>1.2564757399202344</v>
      </c>
      <c r="I4" s="65">
        <v>0.90215963663439658</v>
      </c>
    </row>
    <row r="5" spans="1:9" x14ac:dyDescent="0.15">
      <c r="A5" s="81" t="s">
        <v>238</v>
      </c>
      <c r="B5" s="59">
        <v>0.69954197373804827</v>
      </c>
      <c r="C5" s="59">
        <v>1.2222952159660903</v>
      </c>
      <c r="D5" s="59">
        <v>3.9238364231320584</v>
      </c>
      <c r="E5" s="59">
        <v>2.174603073169346</v>
      </c>
      <c r="F5" s="59">
        <v>2.744195425019559</v>
      </c>
      <c r="G5" s="1">
        <v>3.2704462774672471</v>
      </c>
      <c r="H5" s="1">
        <v>4.2236417061476379</v>
      </c>
      <c r="I5" s="65">
        <v>3.2641047625330537</v>
      </c>
    </row>
    <row r="6" spans="1:9" x14ac:dyDescent="0.15">
      <c r="A6" s="81" t="s">
        <v>221</v>
      </c>
      <c r="B6" s="59">
        <v>0.68264716934514558</v>
      </c>
      <c r="C6" s="59">
        <v>1.0200210392508788</v>
      </c>
      <c r="D6" s="59">
        <v>1.9717505891209584</v>
      </c>
      <c r="E6" s="59">
        <v>5.3123282095098787</v>
      </c>
      <c r="F6" s="59">
        <v>0</v>
      </c>
      <c r="G6" s="1">
        <v>0</v>
      </c>
      <c r="H6" s="1">
        <v>0</v>
      </c>
      <c r="I6" s="1">
        <v>0</v>
      </c>
    </row>
    <row r="7" spans="1:9" x14ac:dyDescent="0.15">
      <c r="A7" s="81" t="s">
        <v>226</v>
      </c>
      <c r="B7" s="59">
        <v>0.75575589192391035</v>
      </c>
      <c r="C7" s="59">
        <v>0.44208523772477981</v>
      </c>
      <c r="D7" s="59">
        <v>0.67786538194410306</v>
      </c>
      <c r="E7" s="59">
        <v>3.0417267086836226</v>
      </c>
      <c r="F7" s="59">
        <v>2.5004461911182241</v>
      </c>
      <c r="G7" s="1">
        <v>2.562018411718523</v>
      </c>
      <c r="H7" s="1">
        <v>2.41595659143122</v>
      </c>
      <c r="I7" s="65">
        <v>2.9223165952524988</v>
      </c>
    </row>
    <row r="8" spans="1:9" x14ac:dyDescent="0.15">
      <c r="A8" s="81" t="s">
        <v>220</v>
      </c>
      <c r="B8" s="59">
        <v>9.3482644036249471</v>
      </c>
      <c r="C8" s="59">
        <v>5.1572185961944363</v>
      </c>
      <c r="D8" s="59">
        <v>2.9706185455289913</v>
      </c>
      <c r="E8" s="59">
        <v>2.6872049344710738</v>
      </c>
      <c r="F8" s="59">
        <v>2.3353542436416919</v>
      </c>
      <c r="G8" s="1">
        <v>0</v>
      </c>
      <c r="H8" s="1">
        <v>0</v>
      </c>
      <c r="I8" s="1">
        <v>0</v>
      </c>
    </row>
    <row r="9" spans="1:9" x14ac:dyDescent="0.15">
      <c r="A9" s="81" t="s">
        <v>222</v>
      </c>
      <c r="B9" s="59">
        <v>0.99312069499608313</v>
      </c>
      <c r="C9" s="59">
        <v>0.56414045835061422</v>
      </c>
      <c r="D9" s="59">
        <v>0.29721272286243028</v>
      </c>
      <c r="E9" s="59">
        <v>0.24101374247938265</v>
      </c>
      <c r="F9" s="59">
        <v>0</v>
      </c>
      <c r="G9" s="1">
        <v>0</v>
      </c>
      <c r="H9" s="1">
        <v>0</v>
      </c>
      <c r="I9" s="1">
        <v>0</v>
      </c>
    </row>
    <row r="10" spans="1:9" x14ac:dyDescent="0.15">
      <c r="A10" s="81" t="s">
        <v>237</v>
      </c>
      <c r="B10" s="59">
        <v>4.091757945509559</v>
      </c>
      <c r="C10" s="59">
        <v>2.233308855400101</v>
      </c>
      <c r="D10" s="59">
        <v>1.115858774690514</v>
      </c>
      <c r="E10" s="59">
        <v>0.89328881739809773</v>
      </c>
      <c r="F10" s="59">
        <v>0.94594814432498298</v>
      </c>
      <c r="G10" s="1">
        <v>0.60264086831096375</v>
      </c>
      <c r="H10" s="1">
        <v>0.36524953067076238</v>
      </c>
      <c r="I10" s="65">
        <v>0.21809084513356791</v>
      </c>
    </row>
    <row r="11" spans="1:9" x14ac:dyDescent="0.15">
      <c r="A11" s="81" t="s">
        <v>262</v>
      </c>
      <c r="B11" s="59">
        <v>0.32270622371879748</v>
      </c>
      <c r="C11" s="59">
        <v>0.31965222447417097</v>
      </c>
      <c r="D11" s="59">
        <v>0.60741696717341076</v>
      </c>
      <c r="E11" s="59">
        <v>2.9419751008057311</v>
      </c>
      <c r="F11" s="59">
        <v>2.9672837061768136</v>
      </c>
      <c r="G11" s="1">
        <v>2.0534423410241218</v>
      </c>
      <c r="H11" s="1">
        <v>0</v>
      </c>
      <c r="I11" s="65">
        <v>0</v>
      </c>
    </row>
    <row r="12" spans="1:9" x14ac:dyDescent="0.15">
      <c r="A12" s="81" t="s">
        <v>212</v>
      </c>
      <c r="B12" s="59">
        <v>7.1690342381172032</v>
      </c>
      <c r="C12" s="59">
        <v>0.33760559557582837</v>
      </c>
      <c r="D12" s="59">
        <v>0.10120097933632499</v>
      </c>
      <c r="E12" s="59">
        <v>0.78916625707683108</v>
      </c>
      <c r="F12" s="59">
        <v>1.0523572228770899</v>
      </c>
      <c r="G12" s="1">
        <v>2.3835917200376895</v>
      </c>
      <c r="H12" s="65">
        <v>1.4573979230912437</v>
      </c>
      <c r="I12" s="65">
        <v>3.4146359808197104</v>
      </c>
    </row>
    <row r="13" spans="1:9" x14ac:dyDescent="0.15">
      <c r="A13" s="81" t="s">
        <v>233</v>
      </c>
      <c r="B13" s="59">
        <v>9.5558483347411863E-2</v>
      </c>
      <c r="C13" s="59">
        <v>3.2311030287183722E-3</v>
      </c>
      <c r="D13" s="59">
        <v>0</v>
      </c>
      <c r="E13" s="59">
        <v>4.1229330101863725E-4</v>
      </c>
      <c r="F13" s="59">
        <v>2.5209668815538819E-4</v>
      </c>
      <c r="G13" s="1">
        <v>8.5248704746999238E-3</v>
      </c>
      <c r="H13" s="65">
        <v>3.8567761885912127E-3</v>
      </c>
      <c r="I13" s="65">
        <v>1.3277106032460592E-2</v>
      </c>
    </row>
    <row r="14" spans="1:9" s="4" customFormat="1" x14ac:dyDescent="0.15">
      <c r="A14" s="81" t="s">
        <v>231</v>
      </c>
      <c r="B14" s="59">
        <v>2.2161923841291107</v>
      </c>
      <c r="C14" s="59">
        <v>2.3937145604436845</v>
      </c>
      <c r="D14" s="59">
        <v>3.2461130961264772</v>
      </c>
      <c r="E14" s="59">
        <v>1.2943241716168343</v>
      </c>
      <c r="F14" s="59">
        <v>1.318702209383009</v>
      </c>
      <c r="G14" s="1">
        <v>0.81921562988985819</v>
      </c>
      <c r="H14" s="1">
        <v>0.92889787375425215</v>
      </c>
      <c r="I14" s="65">
        <v>0.52644554309616298</v>
      </c>
    </row>
    <row r="15" spans="1:9" x14ac:dyDescent="0.15">
      <c r="A15" s="72" t="s">
        <v>218</v>
      </c>
      <c r="B15" s="65">
        <v>0.38753528832574852</v>
      </c>
      <c r="C15" s="65">
        <v>0.18352146861201396</v>
      </c>
      <c r="D15" s="65">
        <v>0.4327055978612761</v>
      </c>
      <c r="E15" s="65">
        <v>0.29918710638223595</v>
      </c>
      <c r="F15" s="65">
        <v>0.25789284149707353</v>
      </c>
      <c r="G15" s="1">
        <v>0.24977563315241619</v>
      </c>
      <c r="H15" s="65">
        <v>0.20037580624131857</v>
      </c>
      <c r="I15" s="65">
        <v>0.16555118704576807</v>
      </c>
    </row>
    <row r="16" spans="1:9" x14ac:dyDescent="0.15">
      <c r="A16" s="72" t="s">
        <v>217</v>
      </c>
      <c r="B16" s="65">
        <v>8.0015731751977168E-2</v>
      </c>
      <c r="C16" s="65">
        <v>0.25053135662584108</v>
      </c>
      <c r="D16" s="65">
        <v>7.7168773908680877E-2</v>
      </c>
      <c r="E16" s="65">
        <v>0</v>
      </c>
      <c r="F16" s="65">
        <v>0</v>
      </c>
      <c r="G16" s="1">
        <v>0</v>
      </c>
      <c r="H16" s="1">
        <v>0</v>
      </c>
      <c r="I16" s="1">
        <v>0</v>
      </c>
    </row>
    <row r="17" spans="1:9" x14ac:dyDescent="0.15">
      <c r="A17" s="72" t="s">
        <v>216</v>
      </c>
      <c r="B17" s="65">
        <v>6.5046278369653182E-2</v>
      </c>
      <c r="C17" s="65">
        <v>9.6433764673187927E-2</v>
      </c>
      <c r="D17" s="65">
        <v>0.12283792101879983</v>
      </c>
      <c r="E17" s="65">
        <v>0.1656033086831864</v>
      </c>
      <c r="F17" s="65">
        <v>0</v>
      </c>
      <c r="G17" s="1">
        <v>0</v>
      </c>
      <c r="H17" s="1">
        <v>0</v>
      </c>
      <c r="I17" s="1">
        <v>0</v>
      </c>
    </row>
    <row r="18" spans="1:9" x14ac:dyDescent="0.15">
      <c r="A18" s="72" t="s">
        <v>234</v>
      </c>
      <c r="B18" s="65">
        <v>5.0707222373061629E-4</v>
      </c>
      <c r="C18" s="65">
        <v>0</v>
      </c>
      <c r="D18" s="65">
        <v>5.279231504909446E-4</v>
      </c>
      <c r="E18" s="65">
        <v>5.1163011146578676E-3</v>
      </c>
      <c r="F18" s="59">
        <v>0</v>
      </c>
      <c r="G18" s="4">
        <v>9.3744280134157234E-4</v>
      </c>
      <c r="H18" s="4">
        <v>0.17484032149302203</v>
      </c>
      <c r="I18" s="59">
        <v>0.11343270690659202</v>
      </c>
    </row>
    <row r="19" spans="1:9" x14ac:dyDescent="0.15">
      <c r="A19" s="82" t="s">
        <v>213</v>
      </c>
      <c r="B19" s="57">
        <v>0.12285117480478487</v>
      </c>
      <c r="C19" s="57">
        <v>0.87166581992491776</v>
      </c>
      <c r="D19" s="57">
        <v>0.1750207208372794</v>
      </c>
      <c r="E19" s="57">
        <v>7.5597002269311833E-2</v>
      </c>
      <c r="F19" s="57">
        <v>6.288250713868708E-2</v>
      </c>
      <c r="G19" s="10">
        <v>6.1031054084780906E-2</v>
      </c>
      <c r="H19" s="57">
        <v>5.7403491307612534E-2</v>
      </c>
      <c r="I19" s="57">
        <v>6.0179851792164375E-2</v>
      </c>
    </row>
    <row r="20" spans="1:9" x14ac:dyDescent="0.15">
      <c r="A20" s="72" t="s">
        <v>236</v>
      </c>
      <c r="B20" s="65">
        <v>7.1215599547917607</v>
      </c>
      <c r="C20" s="65">
        <v>17.2610071260228</v>
      </c>
      <c r="D20" s="65">
        <v>9.2835712046062877</v>
      </c>
      <c r="E20" s="65">
        <v>34.952413784935715</v>
      </c>
      <c r="F20" s="65">
        <v>14.205335685833257</v>
      </c>
      <c r="G20" s="1">
        <v>58.585390095125028</v>
      </c>
      <c r="H20" s="1">
        <v>14.233764953704297</v>
      </c>
      <c r="I20" s="65">
        <v>61.562686330531811</v>
      </c>
    </row>
    <row r="21" spans="1:9" x14ac:dyDescent="0.15">
      <c r="A21" s="81" t="s">
        <v>229</v>
      </c>
      <c r="B21" s="59">
        <v>0.28024600621386225</v>
      </c>
      <c r="C21" s="59">
        <v>0.32265614927152397</v>
      </c>
      <c r="D21" s="59">
        <v>0.39057325252057923</v>
      </c>
      <c r="E21" s="59">
        <v>0.3782283853237523</v>
      </c>
      <c r="F21" s="59">
        <v>0.19964434118105212</v>
      </c>
      <c r="G21" s="1">
        <v>0.29807332220849408</v>
      </c>
      <c r="H21" s="1">
        <v>0.16881861356275937</v>
      </c>
      <c r="I21" s="1">
        <v>0.18653990696619541</v>
      </c>
    </row>
    <row r="22" spans="1:9" x14ac:dyDescent="0.15">
      <c r="A22" s="81" t="s">
        <v>228</v>
      </c>
      <c r="B22" s="59">
        <v>0.35462908123476961</v>
      </c>
      <c r="C22" s="59">
        <v>0.45357482072212968</v>
      </c>
      <c r="D22" s="59">
        <v>0.26017288481040246</v>
      </c>
      <c r="E22" s="59">
        <v>0.87932108050028412</v>
      </c>
      <c r="F22" s="59">
        <v>0.69088891777719008</v>
      </c>
      <c r="G22" s="1">
        <v>0.60562453579494413</v>
      </c>
      <c r="H22" s="65">
        <v>0.46405419922339636</v>
      </c>
      <c r="I22" s="1">
        <v>0</v>
      </c>
    </row>
    <row r="23" spans="1:9" x14ac:dyDescent="0.15">
      <c r="A23" s="81" t="s">
        <v>227</v>
      </c>
      <c r="B23" s="59">
        <v>1.2948363802480476</v>
      </c>
      <c r="C23" s="59">
        <v>3.3930558493336855</v>
      </c>
      <c r="D23" s="59">
        <v>1.0011016778212054</v>
      </c>
      <c r="E23" s="59">
        <v>8.7077434738556363</v>
      </c>
      <c r="F23" s="59">
        <v>3.792361892113973</v>
      </c>
      <c r="G23" s="1">
        <v>18.184385517524031</v>
      </c>
      <c r="H23" s="114">
        <v>3.7524365740491934</v>
      </c>
      <c r="I23" s="123">
        <v>0</v>
      </c>
    </row>
    <row r="24" spans="1:9" x14ac:dyDescent="0.15">
      <c r="A24" s="81" t="s">
        <v>224</v>
      </c>
      <c r="B24" s="59">
        <v>3.5765598122657489</v>
      </c>
      <c r="C24" s="59">
        <v>3.5405177132694057</v>
      </c>
      <c r="D24" s="59">
        <v>4.3118172628329647</v>
      </c>
      <c r="E24" s="59">
        <v>12.83880165641331</v>
      </c>
      <c r="F24" s="59">
        <v>5.4049219999991571</v>
      </c>
      <c r="G24" s="1">
        <v>7.7606190912793052</v>
      </c>
      <c r="H24" s="1">
        <v>0</v>
      </c>
      <c r="I24" s="1">
        <v>0</v>
      </c>
    </row>
    <row r="25" spans="1:9" x14ac:dyDescent="0.15">
      <c r="A25" s="81" t="s">
        <v>223</v>
      </c>
      <c r="B25" s="59">
        <v>5.4038697574510984E-2</v>
      </c>
      <c r="C25" s="59">
        <v>4.5841551322920657E-2</v>
      </c>
      <c r="D25" s="59">
        <v>0.13084380352479483</v>
      </c>
      <c r="E25" s="59">
        <v>0.31947250100926722</v>
      </c>
      <c r="F25" s="59">
        <v>0</v>
      </c>
      <c r="G25" s="1">
        <v>0</v>
      </c>
      <c r="H25" s="1">
        <v>0</v>
      </c>
      <c r="I25" s="1">
        <v>0</v>
      </c>
    </row>
    <row r="26" spans="1:9" x14ac:dyDescent="0.15">
      <c r="A26" s="56" t="s">
        <v>260</v>
      </c>
      <c r="B26" s="58">
        <v>0.25044193089913763</v>
      </c>
      <c r="C26" s="58">
        <v>0.41322786517800614</v>
      </c>
      <c r="D26" s="58">
        <v>0.59135306821231648</v>
      </c>
      <c r="E26" s="58">
        <v>1.3040506798591032</v>
      </c>
      <c r="F26" s="124">
        <v>1.3211513716956984</v>
      </c>
      <c r="G26" s="18">
        <v>1.0040264265274523</v>
      </c>
      <c r="H26" s="18">
        <v>1.126150415888125</v>
      </c>
      <c r="I26" s="18">
        <v>0.99736429893348078</v>
      </c>
    </row>
    <row r="29" spans="1:9" ht="16" x14ac:dyDescent="0.2">
      <c r="A29" s="27" t="s">
        <v>295</v>
      </c>
      <c r="B29" s="147">
        <v>0.82979999999999998</v>
      </c>
      <c r="C29" s="147">
        <v>1.5061</v>
      </c>
      <c r="D29" s="147">
        <v>2.9681000000000002</v>
      </c>
      <c r="E29" s="147">
        <v>2.8818000000000001</v>
      </c>
      <c r="F29" s="147">
        <v>2.7014</v>
      </c>
      <c r="G29" s="147">
        <v>3.0337999999999998</v>
      </c>
      <c r="H29" s="154">
        <v>2.5665</v>
      </c>
      <c r="I29" s="147">
        <v>2.5063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J26" sqref="J26"/>
    </sheetView>
  </sheetViews>
  <sheetFormatPr baseColWidth="10" defaultRowHeight="16" x14ac:dyDescent="0.2"/>
  <sheetData>
    <row r="1" spans="1:8" x14ac:dyDescent="0.2">
      <c r="A1" s="147"/>
      <c r="B1" s="155" t="str">
        <f>'GPT1'!I1</f>
        <v>L</v>
      </c>
      <c r="C1" s="155" t="str">
        <f>'GPT1'!H1</f>
        <v>K</v>
      </c>
      <c r="D1" s="155" t="str">
        <f>'GPT1'!G1</f>
        <v>J</v>
      </c>
      <c r="E1" s="155" t="str">
        <f>'GPT1'!F1</f>
        <v>I</v>
      </c>
      <c r="F1" s="155" t="str">
        <f>'GPT1'!D1</f>
        <v>C</v>
      </c>
      <c r="G1" s="155" t="str">
        <f>'GPT1'!C1</f>
        <v>B</v>
      </c>
      <c r="H1" s="155" t="str">
        <f>'GPT1'!B1</f>
        <v>A</v>
      </c>
    </row>
    <row r="2" spans="1:8" x14ac:dyDescent="0.2">
      <c r="A2" s="79" t="s">
        <v>214</v>
      </c>
      <c r="B2">
        <f>'GPT1'!I2/'GPT1'!I$29</f>
        <v>2.5574116678138759</v>
      </c>
      <c r="C2">
        <f>'GPT1'!H2/'GPT1'!H$29</f>
        <v>2.8713207934734504</v>
      </c>
      <c r="D2">
        <f>'GPT1'!F2/'GPT1'!F$29</f>
        <v>1.5862095152263664</v>
      </c>
      <c r="E2">
        <f>'GPT1'!F2/'GPT1'!E$29</f>
        <v>1.4869131738609571</v>
      </c>
      <c r="F2">
        <f>'GPT1'!D2/'GPT1'!D$29</f>
        <v>0.51647650047911087</v>
      </c>
      <c r="G2">
        <f>'GPT1'!C2/'GPT1'!C$29</f>
        <v>0.45112762810787077</v>
      </c>
      <c r="H2">
        <f>'GPT1'!B2/'GPT1'!B$29</f>
        <v>0.94806106179395977</v>
      </c>
    </row>
    <row r="3" spans="1:8" x14ac:dyDescent="0.2">
      <c r="A3" s="81" t="s">
        <v>215</v>
      </c>
      <c r="B3">
        <f>'GPT1'!I3/'GPT1'!I$29</f>
        <v>0.20089464677738619</v>
      </c>
      <c r="C3">
        <f>'GPT1'!H3/'GPT1'!H$29</f>
        <v>0.38933941704677966</v>
      </c>
      <c r="D3">
        <f>'GPT1'!F3/'GPT1'!F$29</f>
        <v>0.35174123120071571</v>
      </c>
      <c r="E3">
        <f>'GPT1'!F3/'GPT1'!E$29</f>
        <v>0.32972231312569</v>
      </c>
      <c r="F3">
        <f>'GPT1'!D3/'GPT1'!D$29</f>
        <v>0.25637910058078434</v>
      </c>
      <c r="G3">
        <f>'GPT1'!C3/'GPT1'!C$29</f>
        <v>0.14211329661404223</v>
      </c>
      <c r="H3">
        <f>'GPT1'!B3/'GPT1'!B$29</f>
        <v>0.27868312270906836</v>
      </c>
    </row>
    <row r="4" spans="1:8" x14ac:dyDescent="0.2">
      <c r="A4" s="81" t="s">
        <v>261</v>
      </c>
      <c r="B4">
        <f>'GPT1'!I4/'GPT1'!I$29</f>
        <v>0.35995676360946277</v>
      </c>
      <c r="C4">
        <f>'GPT1'!H4/'GPT1'!H$29</f>
        <v>0.48956779268273309</v>
      </c>
      <c r="D4">
        <f>'GPT1'!F4/'GPT1'!F$29</f>
        <v>1.1141462085822562</v>
      </c>
      <c r="E4">
        <f>'GPT1'!F4/'GPT1'!E$29</f>
        <v>1.044400918822995</v>
      </c>
      <c r="F4">
        <f>'GPT1'!D4/'GPT1'!D$29</f>
        <v>0.4117261440948029</v>
      </c>
      <c r="G4">
        <f>'GPT1'!C4/'GPT1'!C$29</f>
        <v>0.63444660538690678</v>
      </c>
      <c r="H4">
        <f>'GPT1'!B4/'GPT1'!B$29</f>
        <v>1.0170917366897638</v>
      </c>
    </row>
    <row r="5" spans="1:8" x14ac:dyDescent="0.2">
      <c r="A5" s="81" t="s">
        <v>238</v>
      </c>
      <c r="B5">
        <f>'GPT1'!I5/'GPT1'!I$29</f>
        <v>1.3023599579192648</v>
      </c>
      <c r="C5">
        <f>'GPT1'!H5/'GPT1'!H$29</f>
        <v>1.6456815531453879</v>
      </c>
      <c r="D5">
        <f>'GPT1'!F5/'GPT1'!F$29</f>
        <v>1.0158419430737984</v>
      </c>
      <c r="E5">
        <f>'GPT1'!F5/'GPT1'!E$29</f>
        <v>0.95225047713913491</v>
      </c>
      <c r="F5">
        <f>'GPT1'!D5/'GPT1'!D$29</f>
        <v>1.3220027705037087</v>
      </c>
      <c r="G5">
        <f>'GPT1'!C5/'GPT1'!C$29</f>
        <v>0.81156312062020464</v>
      </c>
      <c r="H5">
        <f>'GPT1'!B5/'GPT1'!B$29</f>
        <v>0.8430247936105667</v>
      </c>
    </row>
    <row r="6" spans="1:8" x14ac:dyDescent="0.2">
      <c r="A6" s="81" t="s">
        <v>221</v>
      </c>
      <c r="B6">
        <f>'GPT1'!I6/'GPT1'!I$29</f>
        <v>0</v>
      </c>
      <c r="C6">
        <f>'GPT1'!H6/'GPT1'!H$29</f>
        <v>0</v>
      </c>
      <c r="D6">
        <f>'GPT1'!F6/'GPT1'!F$29</f>
        <v>0</v>
      </c>
      <c r="E6">
        <f>'GPT1'!F6/'GPT1'!E$29</f>
        <v>0</v>
      </c>
      <c r="F6">
        <f>'GPT1'!D6/'GPT1'!D$29</f>
        <v>0.66431406931065606</v>
      </c>
      <c r="G6">
        <f>'GPT1'!C6/'GPT1'!C$29</f>
        <v>0.67725983616684071</v>
      </c>
      <c r="H6">
        <f>'GPT1'!B6/'GPT1'!B$29</f>
        <v>0.82266470154874138</v>
      </c>
    </row>
    <row r="7" spans="1:8" x14ac:dyDescent="0.2">
      <c r="A7" s="81" t="s">
        <v>226</v>
      </c>
      <c r="B7">
        <f>'GPT1'!I7/'GPT1'!I$29</f>
        <v>1.1659883474653867</v>
      </c>
      <c r="C7">
        <f>'GPT1'!H7/'GPT1'!H$29</f>
        <v>0.94134291503262024</v>
      </c>
      <c r="D7">
        <f>'GPT1'!F7/'GPT1'!F$29</f>
        <v>0.92561123532917156</v>
      </c>
      <c r="E7">
        <f>'GPT1'!F7/'GPT1'!E$29</f>
        <v>0.86766819040815601</v>
      </c>
      <c r="F7">
        <f>'GPT1'!D7/'GPT1'!D$29</f>
        <v>0.22838360632866245</v>
      </c>
      <c r="G7">
        <f>'GPT1'!C7/'GPT1'!C$29</f>
        <v>0.29352980394713485</v>
      </c>
      <c r="H7">
        <f>'GPT1'!B7/'GPT1'!B$29</f>
        <v>0.91076872972271672</v>
      </c>
    </row>
    <row r="8" spans="1:8" x14ac:dyDescent="0.2">
      <c r="A8" s="81" t="s">
        <v>220</v>
      </c>
      <c r="B8">
        <f>'GPT1'!I8/'GPT1'!I$29</f>
        <v>0</v>
      </c>
      <c r="C8">
        <f>'GPT1'!H8/'GPT1'!H$29</f>
        <v>0</v>
      </c>
      <c r="D8">
        <f>'GPT1'!F8/'GPT1'!F$29</f>
        <v>0.86449775806681417</v>
      </c>
      <c r="E8">
        <f>'GPT1'!F8/'GPT1'!E$29</f>
        <v>0.81038040240186404</v>
      </c>
      <c r="F8">
        <f>'GPT1'!D8/'GPT1'!D$29</f>
        <v>1.0008485379633405</v>
      </c>
      <c r="G8">
        <f>'GPT1'!C8/'GPT1'!C$29</f>
        <v>3.4242205671565209</v>
      </c>
      <c r="H8">
        <f>'GPT1'!B8/'GPT1'!B$29</f>
        <v>11.265683783592369</v>
      </c>
    </row>
    <row r="9" spans="1:8" x14ac:dyDescent="0.2">
      <c r="A9" s="81" t="s">
        <v>222</v>
      </c>
      <c r="B9">
        <f>'GPT1'!I9/'GPT1'!I$29</f>
        <v>0</v>
      </c>
      <c r="C9">
        <f>'GPT1'!H9/'GPT1'!H$29</f>
        <v>0</v>
      </c>
      <c r="D9">
        <f>'GPT1'!F9/'GPT1'!F$29</f>
        <v>0</v>
      </c>
      <c r="E9">
        <f>'GPT1'!F9/'GPT1'!E$29</f>
        <v>0</v>
      </c>
      <c r="F9">
        <f>'GPT1'!D9/'GPT1'!D$29</f>
        <v>0.100135683724413</v>
      </c>
      <c r="G9">
        <f>'GPT1'!C9/'GPT1'!C$29</f>
        <v>0.37457038599735359</v>
      </c>
      <c r="H9">
        <f>'GPT1'!B9/'GPT1'!B$29</f>
        <v>1.196819348030951</v>
      </c>
    </row>
    <row r="10" spans="1:8" x14ac:dyDescent="0.2">
      <c r="A10" s="81" t="s">
        <v>237</v>
      </c>
      <c r="B10">
        <f>'GPT1'!I10/'GPT1'!I$29</f>
        <v>8.7017055074639069E-2</v>
      </c>
      <c r="C10">
        <f>'GPT1'!H10/'GPT1'!H$29</f>
        <v>0.14231425313491619</v>
      </c>
      <c r="D10">
        <f>'GPT1'!F10/'GPT1'!F$29</f>
        <v>0.35016959514510365</v>
      </c>
      <c r="E10">
        <f>'GPT1'!F10/'GPT1'!E$29</f>
        <v>0.32824906111631025</v>
      </c>
      <c r="F10">
        <f>'GPT1'!D10/'GPT1'!D$29</f>
        <v>0.37595053222280717</v>
      </c>
      <c r="G10">
        <f>'GPT1'!C10/'GPT1'!C$29</f>
        <v>1.4828423447314927</v>
      </c>
      <c r="H10">
        <f>'GPT1'!B10/'GPT1'!B$29</f>
        <v>4.9310170468902861</v>
      </c>
    </row>
    <row r="11" spans="1:8" x14ac:dyDescent="0.2">
      <c r="A11" s="81" t="s">
        <v>262</v>
      </c>
      <c r="B11">
        <f>'GPT1'!I11/'GPT1'!I$29</f>
        <v>0</v>
      </c>
      <c r="C11">
        <f>'GPT1'!H11/'GPT1'!H$29</f>
        <v>0</v>
      </c>
      <c r="D11">
        <f>'GPT1'!F11/'GPT1'!F$29</f>
        <v>1.0984244118519337</v>
      </c>
      <c r="E11">
        <f>'GPT1'!F11/'GPT1'!E$29</f>
        <v>1.0296633028582183</v>
      </c>
      <c r="F11">
        <f>'GPT1'!D11/'GPT1'!D$29</f>
        <v>0.20464841722765767</v>
      </c>
      <c r="G11">
        <f>'GPT1'!C11/'GPT1'!C$29</f>
        <v>0.21223838023648561</v>
      </c>
      <c r="H11">
        <f>'GPT1'!B11/'GPT1'!B$29</f>
        <v>0.38889638915256386</v>
      </c>
    </row>
    <row r="12" spans="1:8" x14ac:dyDescent="0.2">
      <c r="A12" s="81" t="s">
        <v>212</v>
      </c>
      <c r="B12">
        <f>'GPT1'!I12/'GPT1'!I$29</f>
        <v>1.3624210911781154</v>
      </c>
      <c r="C12">
        <f>'GPT1'!H12/'GPT1'!H$29</f>
        <v>0.56785424628530834</v>
      </c>
      <c r="D12">
        <f>'GPT1'!F12/'GPT1'!F$29</f>
        <v>0.38955994035577474</v>
      </c>
      <c r="E12">
        <f>'GPT1'!F12/'GPT1'!E$29</f>
        <v>0.36517358001148237</v>
      </c>
      <c r="F12">
        <f>'GPT1'!D12/'GPT1'!D$29</f>
        <v>3.4096216211153593E-2</v>
      </c>
      <c r="G12">
        <f>'GPT1'!C12/'GPT1'!C$29</f>
        <v>0.22415881785792999</v>
      </c>
      <c r="H12">
        <f>'GPT1'!B12/'GPT1'!B$29</f>
        <v>8.6394724489240815</v>
      </c>
    </row>
    <row r="13" spans="1:8" x14ac:dyDescent="0.2">
      <c r="A13" s="81" t="s">
        <v>233</v>
      </c>
      <c r="B13">
        <f>'GPT1'!I13/'GPT1'!I$29</f>
        <v>5.2974927313013571E-3</v>
      </c>
      <c r="C13">
        <f>'GPT1'!H13/'GPT1'!H$29</f>
        <v>1.5027376538442286E-3</v>
      </c>
      <c r="D13">
        <f>'GPT1'!F13/'GPT1'!F$29</f>
        <v>9.3320755221510391E-5</v>
      </c>
      <c r="E13">
        <f>'GPT1'!F13/'GPT1'!E$29</f>
        <v>8.7478897964948362E-5</v>
      </c>
      <c r="F13">
        <f>'GPT1'!D13/'GPT1'!D$29</f>
        <v>0</v>
      </c>
      <c r="G13">
        <f>'GPT1'!C13/'GPT1'!C$29</f>
        <v>2.1453442857169991E-3</v>
      </c>
      <c r="H13">
        <f>'GPT1'!B13/'GPT1'!B$29</f>
        <v>0.11515845185274989</v>
      </c>
    </row>
    <row r="14" spans="1:8" x14ac:dyDescent="0.2">
      <c r="A14" s="81" t="s">
        <v>231</v>
      </c>
      <c r="B14">
        <f>'GPT1'!I14/'GPT1'!I$29</f>
        <v>0.21004889402552088</v>
      </c>
      <c r="C14">
        <f>'GPT1'!H14/'GPT1'!H$29</f>
        <v>0.36193176456429071</v>
      </c>
      <c r="D14">
        <f>'GPT1'!F14/'GPT1'!F$29</f>
        <v>0.48815510823388203</v>
      </c>
      <c r="E14">
        <f>'GPT1'!F14/'GPT1'!E$29</f>
        <v>0.45759671364529425</v>
      </c>
      <c r="F14">
        <f>'GPT1'!D14/'GPT1'!D$29</f>
        <v>1.0936670247385456</v>
      </c>
      <c r="G14">
        <f>'GPT1'!C14/'GPT1'!C$29</f>
        <v>1.5893463650778066</v>
      </c>
      <c r="H14">
        <f>'GPT1'!B14/'GPT1'!B$29</f>
        <v>2.670754861567981</v>
      </c>
    </row>
    <row r="15" spans="1:8" x14ac:dyDescent="0.2">
      <c r="A15" s="72" t="s">
        <v>218</v>
      </c>
      <c r="B15">
        <f>'GPT1'!I15/'GPT1'!I$29</f>
        <v>6.6054018691205391E-2</v>
      </c>
      <c r="C15">
        <f>'GPT1'!H15/'GPT1'!H$29</f>
        <v>7.8073565650231269E-2</v>
      </c>
      <c r="D15">
        <f>'GPT1'!F15/'GPT1'!F$29</f>
        <v>9.546636614239784E-2</v>
      </c>
      <c r="E15">
        <f>'GPT1'!F15/'GPT1'!E$29</f>
        <v>8.9490194148474395E-2</v>
      </c>
      <c r="F15">
        <f>'GPT1'!D15/'GPT1'!D$29</f>
        <v>0.14578538386889797</v>
      </c>
      <c r="G15">
        <f>'GPT1'!C15/'GPT1'!C$29</f>
        <v>0.12185211381184115</v>
      </c>
      <c r="H15">
        <f>'GPT1'!B15/'GPT1'!B$29</f>
        <v>0.46702252148198181</v>
      </c>
    </row>
    <row r="16" spans="1:8" x14ac:dyDescent="0.2">
      <c r="A16" s="72" t="s">
        <v>217</v>
      </c>
      <c r="B16">
        <f>'GPT1'!I16/'GPT1'!I$29</f>
        <v>0</v>
      </c>
      <c r="C16">
        <f>'GPT1'!H16/'GPT1'!H$29</f>
        <v>0</v>
      </c>
      <c r="D16">
        <f>'GPT1'!F16/'GPT1'!F$29</f>
        <v>0</v>
      </c>
      <c r="E16">
        <f>'GPT1'!F16/'GPT1'!E$29</f>
        <v>0</v>
      </c>
      <c r="F16">
        <f>'GPT1'!D16/'GPT1'!D$29</f>
        <v>2.5999384760850671E-2</v>
      </c>
      <c r="G16">
        <f>'GPT1'!C16/'GPT1'!C$29</f>
        <v>0.16634443703993168</v>
      </c>
      <c r="H16">
        <f>'GPT1'!B16/'GPT1'!B$29</f>
        <v>9.6427731684715801E-2</v>
      </c>
    </row>
    <row r="17" spans="1:8" x14ac:dyDescent="0.2">
      <c r="A17" s="72" t="s">
        <v>216</v>
      </c>
      <c r="B17">
        <f>'GPT1'!I17/'GPT1'!I$29</f>
        <v>0</v>
      </c>
      <c r="C17">
        <f>'GPT1'!H17/'GPT1'!H$29</f>
        <v>0</v>
      </c>
      <c r="D17">
        <f>'GPT1'!F17/'GPT1'!F$29</f>
        <v>0</v>
      </c>
      <c r="E17">
        <f>'GPT1'!F17/'GPT1'!E$29</f>
        <v>0</v>
      </c>
      <c r="F17">
        <f>'GPT1'!D17/'GPT1'!D$29</f>
        <v>4.1386045287827168E-2</v>
      </c>
      <c r="G17">
        <f>'GPT1'!C17/'GPT1'!C$29</f>
        <v>6.402879269184511E-2</v>
      </c>
      <c r="H17">
        <f>'GPT1'!B17/'GPT1'!B$29</f>
        <v>7.8387898734216893E-2</v>
      </c>
    </row>
    <row r="18" spans="1:8" x14ac:dyDescent="0.2">
      <c r="A18" s="72" t="s">
        <v>234</v>
      </c>
      <c r="B18">
        <f>'GPT1'!I18/'GPT1'!I$29</f>
        <v>4.525903000701912E-2</v>
      </c>
      <c r="C18">
        <f>'GPT1'!H18/'GPT1'!H$29</f>
        <v>6.8124029414775772E-2</v>
      </c>
      <c r="D18">
        <f>'GPT1'!F18/'GPT1'!F$29</f>
        <v>0</v>
      </c>
      <c r="E18">
        <f>'GPT1'!F18/'GPT1'!E$29</f>
        <v>0</v>
      </c>
      <c r="F18">
        <f>'GPT1'!D18/'GPT1'!D$29</f>
        <v>1.7786568865299168E-4</v>
      </c>
      <c r="G18">
        <f>'GPT1'!C18/'GPT1'!C$29</f>
        <v>0</v>
      </c>
      <c r="H18">
        <f>'GPT1'!B18/'GPT1'!B$29</f>
        <v>6.1107763766041971E-4</v>
      </c>
    </row>
    <row r="19" spans="1:8" x14ac:dyDescent="0.2">
      <c r="A19" s="82" t="s">
        <v>213</v>
      </c>
      <c r="B19">
        <f>'GPT1'!I19/'GPT1'!I$29</f>
        <v>2.4011431908456442E-2</v>
      </c>
      <c r="C19">
        <f>'GPT1'!H19/'GPT1'!H$29</f>
        <v>2.2366448980172426E-2</v>
      </c>
      <c r="D19">
        <f>'GPT1'!F19/'GPT1'!F$29</f>
        <v>2.3277747515616745E-2</v>
      </c>
      <c r="E19">
        <f>'GPT1'!F19/'GPT1'!E$29</f>
        <v>2.1820566013841029E-2</v>
      </c>
      <c r="F19">
        <f>'GPT1'!D19/'GPT1'!D$29</f>
        <v>5.8967258797641385E-2</v>
      </c>
      <c r="G19">
        <f>'GPT1'!C19/'GPT1'!C$29</f>
        <v>0.57875693508061732</v>
      </c>
      <c r="H19">
        <f>'GPT1'!B19/'GPT1'!B$29</f>
        <v>0.14804913811133391</v>
      </c>
    </row>
    <row r="20" spans="1:8" x14ac:dyDescent="0.2">
      <c r="A20" s="72" t="s">
        <v>236</v>
      </c>
      <c r="B20">
        <f>'GPT1'!I20/'GPT1'!I$29</f>
        <v>24.563175330380165</v>
      </c>
      <c r="C20">
        <f>'GPT1'!H20/'GPT1'!H$29</f>
        <v>5.5459828379911542</v>
      </c>
      <c r="D20">
        <f>'GPT1'!F20/'GPT1'!F$29</f>
        <v>5.2585088050023163</v>
      </c>
      <c r="E20">
        <f>'GPT1'!F20/'GPT1'!E$29</f>
        <v>4.929327394626017</v>
      </c>
      <c r="F20">
        <f>'GPT1'!D20/'GPT1'!D$29</f>
        <v>3.1277824886648991</v>
      </c>
      <c r="G20">
        <f>'GPT1'!C20/'GPT1'!C$29</f>
        <v>11.460731110831153</v>
      </c>
      <c r="H20">
        <f>'GPT1'!B20/'GPT1'!B$29</f>
        <v>8.5822607312506154</v>
      </c>
    </row>
    <row r="21" spans="1:8" x14ac:dyDescent="0.2">
      <c r="A21" s="81" t="s">
        <v>229</v>
      </c>
      <c r="B21">
        <f>'GPT1'!I21/'GPT1'!I$29</f>
        <v>7.4428403210387989E-2</v>
      </c>
      <c r="C21">
        <f>'GPT1'!H21/'GPT1'!H$29</f>
        <v>6.5777757086600178E-2</v>
      </c>
      <c r="D21">
        <f>'GPT1'!F21/'GPT1'!F$29</f>
        <v>7.3904027978474909E-2</v>
      </c>
      <c r="E21">
        <f>'GPT1'!F21/'GPT1'!E$29</f>
        <v>6.9277653265685371E-2</v>
      </c>
      <c r="F21">
        <f>'GPT1'!D21/'GPT1'!D$29</f>
        <v>0.13159032799453496</v>
      </c>
      <c r="G21">
        <f>'GPT1'!C21/'GPT1'!C$29</f>
        <v>0.21423288577884866</v>
      </c>
      <c r="H21">
        <f>'GPT1'!B21/'GPT1'!B$29</f>
        <v>0.33772717066023411</v>
      </c>
    </row>
    <row r="22" spans="1:8" x14ac:dyDescent="0.2">
      <c r="A22" s="81" t="s">
        <v>228</v>
      </c>
      <c r="B22">
        <f>'GPT1'!I22/'GPT1'!I$29</f>
        <v>0</v>
      </c>
      <c r="C22">
        <f>'GPT1'!H22/'GPT1'!H$29</f>
        <v>0.18081207840381702</v>
      </c>
      <c r="D22">
        <f>'GPT1'!F22/'GPT1'!F$29</f>
        <v>0.25575217212452434</v>
      </c>
      <c r="E22">
        <f>'GPT1'!F22/'GPT1'!E$29</f>
        <v>0.239742146497741</v>
      </c>
      <c r="F22">
        <f>'GPT1'!D22/'GPT1'!D$29</f>
        <v>8.7656374384421837E-2</v>
      </c>
      <c r="G22">
        <f>'GPT1'!C22/'GPT1'!C$29</f>
        <v>0.30115850257096455</v>
      </c>
      <c r="H22">
        <f>'GPT1'!B22/'GPT1'!B$29</f>
        <v>0.42736693327882574</v>
      </c>
    </row>
    <row r="23" spans="1:8" x14ac:dyDescent="0.2">
      <c r="A23" s="81" t="s">
        <v>227</v>
      </c>
      <c r="B23">
        <f>'GPT1'!I23/'GPT1'!I$29</f>
        <v>0</v>
      </c>
      <c r="C23">
        <f>'GPT1'!H23/'GPT1'!H$29</f>
        <v>1.462083216072158</v>
      </c>
      <c r="D23">
        <f>'GPT1'!F23/'GPT1'!F$29</f>
        <v>1.4038505560501862</v>
      </c>
      <c r="E23">
        <f>'GPT1'!F23/'GPT1'!E$29</f>
        <v>1.3159698424991231</v>
      </c>
      <c r="F23">
        <f>'GPT1'!D23/'GPT1'!D$29</f>
        <v>0.33728704485064698</v>
      </c>
      <c r="G23">
        <f>'GPT1'!C23/'GPT1'!C$29</f>
        <v>2.2528755390304003</v>
      </c>
      <c r="H23">
        <f>'GPT1'!B23/'GPT1'!B$29</f>
        <v>1.5604198364040101</v>
      </c>
    </row>
    <row r="24" spans="1:8" x14ac:dyDescent="0.2">
      <c r="A24" s="81" t="s">
        <v>224</v>
      </c>
      <c r="B24">
        <f>'GPT1'!I24/'GPT1'!I$29</f>
        <v>0</v>
      </c>
      <c r="C24">
        <f>'GPT1'!H24/'GPT1'!H$29</f>
        <v>0</v>
      </c>
      <c r="D24">
        <f>'GPT1'!F24/'GPT1'!F$29</f>
        <v>2.0007855186196628</v>
      </c>
      <c r="E24">
        <f>'GPT1'!F24/'GPT1'!E$29</f>
        <v>1.8755368172666933</v>
      </c>
      <c r="F24">
        <f>'GPT1'!D24/'GPT1'!D$29</f>
        <v>1.452719673472243</v>
      </c>
      <c r="G24">
        <f>'GPT1'!C24/'GPT1'!C$29</f>
        <v>2.3507852820326711</v>
      </c>
      <c r="H24">
        <f>'GPT1'!B24/'GPT1'!B$29</f>
        <v>4.310146797138767</v>
      </c>
    </row>
    <row r="25" spans="1:8" x14ac:dyDescent="0.2">
      <c r="A25" s="81" t="s">
        <v>223</v>
      </c>
      <c r="B25">
        <f>'GPT1'!I25/'GPT1'!I$29</f>
        <v>0</v>
      </c>
      <c r="C25">
        <f>'GPT1'!H25/'GPT1'!H$29</f>
        <v>0</v>
      </c>
      <c r="D25">
        <f>'GPT1'!F25/'GPT1'!F$29</f>
        <v>0</v>
      </c>
      <c r="E25">
        <f>'GPT1'!F25/'GPT1'!E$29</f>
        <v>0</v>
      </c>
      <c r="F25">
        <f>'GPT1'!D25/'GPT1'!D$29</f>
        <v>4.408335417431853E-2</v>
      </c>
      <c r="G25">
        <f>'GPT1'!C25/'GPT1'!C$29</f>
        <v>3.0437256040714865E-2</v>
      </c>
      <c r="H25">
        <f>'GPT1'!B25/'GPT1'!B$29</f>
        <v>6.5122556729948156E-2</v>
      </c>
    </row>
    <row r="26" spans="1:8" x14ac:dyDescent="0.2">
      <c r="A26" s="56" t="s">
        <v>260</v>
      </c>
      <c r="B26">
        <f>'GPT1'!I26/'GPT1'!I$29</f>
        <v>0.39794290345668148</v>
      </c>
      <c r="C26">
        <f>'GPT1'!H26/'GPT1'!H$29</f>
        <v>0.43878839504699979</v>
      </c>
      <c r="D26">
        <f>'GPT1'!F26/'GPT1'!F$29</f>
        <v>0.48906173528381519</v>
      </c>
      <c r="E26">
        <f>'GPT1'!F26/'GPT1'!E$29</f>
        <v>0.45844658605583261</v>
      </c>
      <c r="F26">
        <f>'GPT1'!D26/'GPT1'!D$29</f>
        <v>0.19923623469974611</v>
      </c>
      <c r="G26">
        <f>'GPT1'!C26/'GPT1'!C$29</f>
        <v>0.27436947425669356</v>
      </c>
      <c r="H26">
        <f>'GPT1'!B26/'GPT1'!B$29</f>
        <v>0.30180999144268211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L28" sqref="L28"/>
    </sheetView>
  </sheetViews>
  <sheetFormatPr baseColWidth="10" defaultColWidth="8.83203125" defaultRowHeight="13" x14ac:dyDescent="0.15"/>
  <cols>
    <col min="1" max="16384" width="8.83203125" style="1"/>
  </cols>
  <sheetData>
    <row r="1" spans="1:9" x14ac:dyDescent="0.15">
      <c r="A1" s="27"/>
      <c r="B1" s="76" t="s">
        <v>1</v>
      </c>
      <c r="C1" s="112" t="s">
        <v>2</v>
      </c>
      <c r="D1" s="76" t="s">
        <v>3</v>
      </c>
      <c r="E1" s="76" t="s">
        <v>4</v>
      </c>
      <c r="F1" s="76" t="s">
        <v>5</v>
      </c>
      <c r="G1" s="110" t="s">
        <v>6</v>
      </c>
      <c r="H1" s="76" t="s">
        <v>7</v>
      </c>
      <c r="I1" s="77" t="s">
        <v>8</v>
      </c>
    </row>
    <row r="2" spans="1:9" x14ac:dyDescent="0.15">
      <c r="A2" s="83" t="s">
        <v>50</v>
      </c>
      <c r="B2" s="14">
        <v>7.8016512039547896</v>
      </c>
      <c r="C2" s="14">
        <v>7.6497829352040325</v>
      </c>
      <c r="D2" s="14">
        <v>8.2956093345039985</v>
      </c>
      <c r="E2" s="14">
        <v>8.3765400960779584</v>
      </c>
      <c r="F2" s="14">
        <v>6.2173345624774754</v>
      </c>
      <c r="G2" s="14">
        <v>4.421344849963484</v>
      </c>
      <c r="H2" s="14">
        <v>2.8051647564146345</v>
      </c>
      <c r="I2" s="14">
        <v>1.5390564071170725</v>
      </c>
    </row>
    <row r="3" spans="1:9" x14ac:dyDescent="0.15">
      <c r="A3" s="54" t="s">
        <v>55</v>
      </c>
      <c r="B3" s="4">
        <v>0.4928663200085513</v>
      </c>
      <c r="C3" s="4">
        <v>0.31813969932342023</v>
      </c>
      <c r="D3" s="4">
        <v>0.51759511851139284</v>
      </c>
      <c r="E3" s="4">
        <v>0.51156220164908361</v>
      </c>
      <c r="F3" s="4">
        <v>0.62565901548877711</v>
      </c>
      <c r="G3" s="4">
        <v>0.76672969212026998</v>
      </c>
      <c r="H3" s="4">
        <v>0.36559132240819331</v>
      </c>
      <c r="I3" s="4">
        <v>0.41403411269249352</v>
      </c>
    </row>
    <row r="4" spans="1:9" x14ac:dyDescent="0.15">
      <c r="A4" s="56" t="s">
        <v>67</v>
      </c>
      <c r="B4" s="10">
        <v>2.4022372967451664E-2</v>
      </c>
      <c r="C4" s="10">
        <v>2.191999822916841E-2</v>
      </c>
      <c r="D4" s="10">
        <v>2.5852585512406254E-2</v>
      </c>
      <c r="E4" s="10">
        <v>3.1783337827044747E-2</v>
      </c>
      <c r="F4" s="10">
        <v>2.3501526150566041E-2</v>
      </c>
      <c r="G4" s="10">
        <v>3.5285358462713946E-2</v>
      </c>
      <c r="H4" s="10">
        <v>2.1928405799022901E-2</v>
      </c>
      <c r="I4" s="10">
        <v>1.0181600974330735E-2</v>
      </c>
    </row>
    <row r="5" spans="1:9" x14ac:dyDescent="0.15">
      <c r="A5" s="83" t="s">
        <v>66</v>
      </c>
      <c r="B5" s="14">
        <v>0.18482187260732194</v>
      </c>
      <c r="C5" s="14">
        <v>0.14169687357171248</v>
      </c>
      <c r="D5" s="14">
        <v>0.15343684061134075</v>
      </c>
      <c r="E5" s="14">
        <v>0.161991361020591</v>
      </c>
      <c r="F5" s="14">
        <v>6.7666210685000269E-2</v>
      </c>
      <c r="G5" s="14">
        <v>7.9059284379717709E-2</v>
      </c>
      <c r="H5" s="14">
        <v>3.108981613996149E-2</v>
      </c>
      <c r="I5" s="14">
        <v>0</v>
      </c>
    </row>
    <row r="6" spans="1:9" x14ac:dyDescent="0.15">
      <c r="A6" s="54" t="s">
        <v>58</v>
      </c>
      <c r="B6" s="4">
        <v>0.59410953316320603</v>
      </c>
      <c r="C6" s="4">
        <v>0.28738918206681341</v>
      </c>
      <c r="D6" s="4">
        <v>0.3973847584084525</v>
      </c>
      <c r="E6" s="4">
        <v>1.5794797932388371</v>
      </c>
      <c r="F6" s="4">
        <v>2.035101850695197</v>
      </c>
      <c r="G6" s="4">
        <v>2.4066574975049968</v>
      </c>
      <c r="H6" s="4">
        <v>1.2614094626786341</v>
      </c>
      <c r="I6" s="4">
        <v>0.87522338227986329</v>
      </c>
    </row>
    <row r="7" spans="1:9" x14ac:dyDescent="0.15">
      <c r="A7" s="56" t="s">
        <v>65</v>
      </c>
      <c r="B7" s="10">
        <v>0.24295915959498737</v>
      </c>
      <c r="C7" s="10">
        <v>0.15026571683084258</v>
      </c>
      <c r="D7" s="10">
        <v>0.19310362207918252</v>
      </c>
      <c r="E7" s="10">
        <v>0.38706946618843657</v>
      </c>
      <c r="F7" s="10">
        <v>0.34511924302369862</v>
      </c>
      <c r="G7" s="10">
        <v>0.48055409997834153</v>
      </c>
      <c r="H7" s="10">
        <v>0.24556568047242472</v>
      </c>
      <c r="I7" s="10">
        <v>0.24539877529923132</v>
      </c>
    </row>
    <row r="8" spans="1:9" x14ac:dyDescent="0.15">
      <c r="A8" s="83" t="s">
        <v>49</v>
      </c>
      <c r="B8" s="14">
        <v>1.5372185671060965</v>
      </c>
      <c r="C8" s="14">
        <v>1.4202225694440447</v>
      </c>
      <c r="D8" s="14">
        <v>1.5562991192251665</v>
      </c>
      <c r="E8" s="14">
        <v>3.9312997990667498</v>
      </c>
      <c r="F8" s="14">
        <v>3.725023252828382</v>
      </c>
      <c r="G8" s="14">
        <v>4.3825919761268475</v>
      </c>
      <c r="H8" s="14">
        <v>4.3158655274767845</v>
      </c>
      <c r="I8" s="14">
        <v>3.077661294074642</v>
      </c>
    </row>
    <row r="9" spans="1:9" x14ac:dyDescent="0.15">
      <c r="A9" s="54" t="s">
        <v>51</v>
      </c>
      <c r="B9" s="4">
        <v>0.99267062602087508</v>
      </c>
      <c r="C9" s="4">
        <v>0.42745230713776827</v>
      </c>
      <c r="D9" s="4">
        <v>1.0194452064566144</v>
      </c>
      <c r="E9" s="4">
        <v>4.3231883382240053</v>
      </c>
      <c r="F9" s="4">
        <v>3.35863425399114</v>
      </c>
      <c r="G9" s="4">
        <v>4.0966713304831117</v>
      </c>
      <c r="H9" s="4">
        <v>3.8452620363050234</v>
      </c>
      <c r="I9" s="4">
        <v>2.3699793497476951</v>
      </c>
    </row>
    <row r="10" spans="1:9" x14ac:dyDescent="0.15">
      <c r="A10" s="56" t="s">
        <v>52</v>
      </c>
      <c r="B10" s="10">
        <v>1.1869101300145817</v>
      </c>
      <c r="C10" s="10">
        <v>0.37279402855131261</v>
      </c>
      <c r="D10" s="10">
        <v>0.50819354218271429</v>
      </c>
      <c r="E10" s="10">
        <v>1.1853041732038732</v>
      </c>
      <c r="F10" s="10">
        <v>0.95823470170427472</v>
      </c>
      <c r="G10" s="10">
        <v>1.6711224583005255</v>
      </c>
      <c r="H10" s="10">
        <v>1.7794998494377268</v>
      </c>
      <c r="I10" s="10">
        <v>1.6667069971128448</v>
      </c>
    </row>
    <row r="11" spans="1:9" x14ac:dyDescent="0.15">
      <c r="A11" s="83" t="s">
        <v>60</v>
      </c>
      <c r="B11" s="14">
        <v>6.4525121394908111E-2</v>
      </c>
      <c r="C11" s="14">
        <v>8.0043310006579049E-2</v>
      </c>
      <c r="D11" s="14">
        <v>0.12352003373492992</v>
      </c>
      <c r="E11" s="14">
        <v>0.14086666992298907</v>
      </c>
      <c r="F11" s="14">
        <v>0.16049941402744308</v>
      </c>
      <c r="G11" s="14">
        <v>0.20204674997997385</v>
      </c>
      <c r="H11" s="14">
        <v>0.10493924375017605</v>
      </c>
      <c r="I11" s="14">
        <v>0.10599928980184914</v>
      </c>
    </row>
    <row r="12" spans="1:9" x14ac:dyDescent="0.15">
      <c r="A12" s="54" t="s">
        <v>53</v>
      </c>
      <c r="B12" s="4">
        <v>0.50735112388283288</v>
      </c>
      <c r="C12" s="4">
        <v>0.12416082068546277</v>
      </c>
      <c r="D12" s="4">
        <v>0.26238021254239935</v>
      </c>
      <c r="E12" s="4">
        <v>0.50211886495800429</v>
      </c>
      <c r="F12" s="4">
        <v>0.2440373535813036</v>
      </c>
      <c r="G12" s="4">
        <v>0.4395582282121856</v>
      </c>
      <c r="H12" s="4">
        <v>0.21381027879502254</v>
      </c>
      <c r="I12" s="4">
        <v>0.19818595320125643</v>
      </c>
    </row>
    <row r="13" spans="1:9" x14ac:dyDescent="0.15">
      <c r="A13" s="54" t="s">
        <v>56</v>
      </c>
      <c r="B13" s="4">
        <v>0.43427318798501163</v>
      </c>
      <c r="C13" s="4">
        <v>0.41981514058277136</v>
      </c>
      <c r="D13" s="4">
        <v>0.75038636686211024</v>
      </c>
      <c r="E13" s="4">
        <v>0.89878393215900976</v>
      </c>
      <c r="F13" s="4">
        <v>0.85254943367925751</v>
      </c>
      <c r="G13" s="4">
        <v>0.8612250275045048</v>
      </c>
      <c r="H13" s="4">
        <v>0.76090354336738364</v>
      </c>
      <c r="I13" s="4">
        <v>0.49558611288447557</v>
      </c>
    </row>
    <row r="14" spans="1:9" x14ac:dyDescent="0.15">
      <c r="A14" s="54" t="s">
        <v>59</v>
      </c>
      <c r="B14" s="4">
        <v>3.1282446373977266</v>
      </c>
      <c r="C14" s="4">
        <v>3.4904928542933966</v>
      </c>
      <c r="D14" s="4">
        <v>4.0768005331934534</v>
      </c>
      <c r="E14" s="4">
        <v>4.0432642947748265</v>
      </c>
      <c r="F14" s="4">
        <v>4.0180289479251519</v>
      </c>
      <c r="G14" s="4">
        <v>3.6461742501218319</v>
      </c>
      <c r="H14" s="4">
        <v>3.1754004777017824</v>
      </c>
      <c r="I14" s="4">
        <v>1.680138105147611</v>
      </c>
    </row>
    <row r="15" spans="1:9" x14ac:dyDescent="0.15">
      <c r="A15" s="54" t="s">
        <v>63</v>
      </c>
      <c r="B15" s="4">
        <v>0.76805970916072785</v>
      </c>
      <c r="C15" s="4">
        <v>0.75904358478531964</v>
      </c>
      <c r="D15" s="4">
        <v>0.87263794155721508</v>
      </c>
      <c r="E15" s="4">
        <v>1.0225218418294719</v>
      </c>
      <c r="F15" s="4">
        <v>0.93323800321275563</v>
      </c>
      <c r="G15" s="4">
        <v>0.76251111644992942</v>
      </c>
      <c r="H15" s="4">
        <v>0.87216454640116359</v>
      </c>
      <c r="I15" s="4">
        <v>0.55107966902669647</v>
      </c>
    </row>
    <row r="16" spans="1:9" x14ac:dyDescent="0.15">
      <c r="A16" s="56" t="s">
        <v>57</v>
      </c>
      <c r="B16" s="10">
        <v>0.12852415028852626</v>
      </c>
      <c r="C16" s="10">
        <v>0.10217313482168963</v>
      </c>
      <c r="D16" s="10">
        <v>0.16005018411779506</v>
      </c>
      <c r="E16" s="10">
        <v>0.16274743196899719</v>
      </c>
      <c r="F16" s="10">
        <v>0.11369085836341362</v>
      </c>
      <c r="G16" s="10">
        <v>0.16290574349453485</v>
      </c>
      <c r="H16" s="10">
        <v>0.10230645756377864</v>
      </c>
      <c r="I16" s="10">
        <v>0.13238001711189978</v>
      </c>
    </row>
    <row r="17" spans="1:9" x14ac:dyDescent="0.15">
      <c r="A17" s="8" t="s">
        <v>61</v>
      </c>
      <c r="B17" s="84">
        <v>57.067032983786106</v>
      </c>
      <c r="C17" s="84">
        <v>56.787851144670199</v>
      </c>
      <c r="D17" s="84">
        <v>73.267184998402186</v>
      </c>
      <c r="E17" s="84">
        <v>31.935236402373675</v>
      </c>
      <c r="F17" s="84">
        <v>36.171034511561409</v>
      </c>
      <c r="G17" s="84">
        <v>40.262599624298986</v>
      </c>
      <c r="H17" s="84">
        <v>56.647853394464242</v>
      </c>
      <c r="I17" s="84">
        <v>43.106821738023754</v>
      </c>
    </row>
    <row r="18" spans="1:9" x14ac:dyDescent="0.15">
      <c r="A18" s="54" t="s">
        <v>62</v>
      </c>
      <c r="B18" s="4">
        <v>2.4743368043727458</v>
      </c>
      <c r="C18" s="4">
        <v>2.1932947282684951</v>
      </c>
      <c r="D18" s="4">
        <v>1.972689417088777</v>
      </c>
      <c r="E18" s="4">
        <v>2.9308146600270639</v>
      </c>
      <c r="F18" s="4">
        <v>2.4137643253040433</v>
      </c>
      <c r="G18" s="4">
        <v>1.8956590807856939</v>
      </c>
      <c r="H18" s="4">
        <v>1.8275863151715916</v>
      </c>
      <c r="I18" s="4">
        <v>1.6090974528770312</v>
      </c>
    </row>
    <row r="19" spans="1:9" x14ac:dyDescent="0.15">
      <c r="A19" s="54" t="s">
        <v>54</v>
      </c>
      <c r="B19" s="4">
        <v>0.47038756620576905</v>
      </c>
      <c r="C19" s="4">
        <v>0.47372778321107617</v>
      </c>
      <c r="D19" s="4">
        <v>0.53483416538343154</v>
      </c>
      <c r="E19" s="4">
        <v>0.55875006967027152</v>
      </c>
      <c r="F19" s="4">
        <v>0.59171086736567169</v>
      </c>
      <c r="G19" s="4">
        <v>0.67895447655387053</v>
      </c>
      <c r="H19" s="4">
        <v>0.43366451052460275</v>
      </c>
      <c r="I19" s="4">
        <v>0.35344338852625667</v>
      </c>
    </row>
    <row r="20" spans="1:9" x14ac:dyDescent="0.15">
      <c r="A20" s="56" t="s">
        <v>64</v>
      </c>
      <c r="B20" s="10">
        <v>3.6995106049004085</v>
      </c>
      <c r="C20" s="10">
        <v>4.8381534609180816</v>
      </c>
      <c r="D20" s="10">
        <v>6.2969274834272815</v>
      </c>
      <c r="E20" s="10">
        <v>4.8717388437414231</v>
      </c>
      <c r="F20" s="10">
        <v>4.7845927253190279</v>
      </c>
      <c r="G20" s="10">
        <v>5.0599263002701695</v>
      </c>
      <c r="H20" s="10">
        <v>6.7586446282656194</v>
      </c>
      <c r="I20" s="10">
        <v>6.6958118220053819</v>
      </c>
    </row>
    <row r="22" spans="1:9" ht="16" x14ac:dyDescent="0.2">
      <c r="B22" s="147">
        <v>0.82979999999999998</v>
      </c>
      <c r="C22" s="147">
        <v>1.5061</v>
      </c>
      <c r="D22" s="147">
        <v>2.9681000000000002</v>
      </c>
      <c r="E22" s="147">
        <v>2.8818000000000001</v>
      </c>
      <c r="F22" s="147">
        <v>2.7014</v>
      </c>
      <c r="G22" s="147">
        <v>3.0337999999999998</v>
      </c>
      <c r="H22" s="154">
        <v>2.5665</v>
      </c>
      <c r="I22" s="147">
        <v>2.5063</v>
      </c>
    </row>
  </sheetData>
  <pageMargins left="0.7" right="0.7" top="0.75" bottom="0.75" header="0.3" footer="0.3"/>
  <pageSetup paperSize="9" orientation="portrait" horizontalDpi="0" verticalDpi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L10" sqref="L10"/>
    </sheetView>
  </sheetViews>
  <sheetFormatPr baseColWidth="10" defaultRowHeight="16" x14ac:dyDescent="0.2"/>
  <sheetData>
    <row r="1" spans="1:8" x14ac:dyDescent="0.2">
      <c r="B1" s="147" t="str">
        <f>'aas1'!I1</f>
        <v>L</v>
      </c>
      <c r="C1" s="147" t="str">
        <f>'aas1'!H1</f>
        <v>K</v>
      </c>
      <c r="D1" s="147" t="str">
        <f>'aas1'!G1</f>
        <v>J</v>
      </c>
      <c r="E1" s="147" t="str">
        <f>'aas1'!F1</f>
        <v>I</v>
      </c>
      <c r="F1" s="147" t="str">
        <f>'aas1'!D1</f>
        <v>C</v>
      </c>
      <c r="G1" s="147" t="str">
        <f>'aas1'!C1</f>
        <v>B</v>
      </c>
      <c r="H1" s="147" t="str">
        <f>'aas1'!B1</f>
        <v>A</v>
      </c>
    </row>
    <row r="2" spans="1:8" x14ac:dyDescent="0.2">
      <c r="A2" s="83" t="s">
        <v>50</v>
      </c>
      <c r="B2">
        <f>'aas1'!I2/'aas1'!I$22</f>
        <v>0.61407509361092949</v>
      </c>
      <c r="C2">
        <f>'aas1'!H2/'aas1'!H$22</f>
        <v>1.0929923071944807</v>
      </c>
      <c r="D2">
        <f>'aas1'!G2/'aas1'!G$22</f>
        <v>1.4573620047344862</v>
      </c>
      <c r="E2">
        <f>'aas1'!F2/'aas1'!F$22</f>
        <v>2.3015231222615959</v>
      </c>
      <c r="F2">
        <f>'aas1'!D2/'aas1'!D$22</f>
        <v>2.7949224535911856</v>
      </c>
      <c r="G2">
        <f>'aas1'!C2/'aas1'!C$22</f>
        <v>5.0791998773016616</v>
      </c>
      <c r="H2">
        <f>'aas1'!B2/'aas1'!B$22</f>
        <v>9.4018452686849727</v>
      </c>
    </row>
    <row r="3" spans="1:8" x14ac:dyDescent="0.2">
      <c r="A3" s="54" t="s">
        <v>55</v>
      </c>
      <c r="B3">
        <f>'aas1'!I3/'aas1'!I$22</f>
        <v>0.1651973477606406</v>
      </c>
      <c r="C3">
        <f>'aas1'!H3/'aas1'!H$22</f>
        <v>0.14244742739458147</v>
      </c>
      <c r="D3">
        <f>'aas1'!G3/'aas1'!G$22</f>
        <v>0.25272914896178722</v>
      </c>
      <c r="E3">
        <f>'aas1'!F3/'aas1'!F$22</f>
        <v>0.23160546956717892</v>
      </c>
      <c r="F3">
        <f>'aas1'!D3/'aas1'!D$22</f>
        <v>0.17438601075145474</v>
      </c>
      <c r="G3">
        <f>'aas1'!C3/'aas1'!C$22</f>
        <v>0.21123411415139781</v>
      </c>
      <c r="H3">
        <f>'aas1'!B3/'aas1'!B$22</f>
        <v>0.59395796578519078</v>
      </c>
    </row>
    <row r="4" spans="1:8" x14ac:dyDescent="0.2">
      <c r="A4" s="56" t="s">
        <v>67</v>
      </c>
      <c r="B4">
        <f>'aas1'!I4/'aas1'!I$22</f>
        <v>4.0624031338350299E-3</v>
      </c>
      <c r="C4">
        <f>'aas1'!H4/'aas1'!H$22</f>
        <v>8.5440895379009941E-3</v>
      </c>
      <c r="D4">
        <f>'aas1'!G4/'aas1'!G$22</f>
        <v>1.163074641133692E-2</v>
      </c>
      <c r="E4">
        <f>'aas1'!F4/'aas1'!F$22</f>
        <v>8.6997579590456942E-3</v>
      </c>
      <c r="F4">
        <f>'aas1'!D4/'aas1'!D$22</f>
        <v>8.7101463941262943E-3</v>
      </c>
      <c r="G4">
        <f>'aas1'!C4/'aas1'!C$22</f>
        <v>1.4554145295244944E-2</v>
      </c>
      <c r="H4">
        <f>'aas1'!B4/'aas1'!B$22</f>
        <v>2.8949593838818587E-2</v>
      </c>
    </row>
    <row r="5" spans="1:8" x14ac:dyDescent="0.2">
      <c r="A5" s="83" t="s">
        <v>66</v>
      </c>
      <c r="B5">
        <f>'aas1'!I5/'aas1'!I$22</f>
        <v>0</v>
      </c>
      <c r="C5">
        <f>'aas1'!H5/'aas1'!H$22</f>
        <v>1.2113701983230661E-2</v>
      </c>
      <c r="D5">
        <f>'aas1'!G5/'aas1'!G$22</f>
        <v>2.6059491192470734E-2</v>
      </c>
      <c r="E5">
        <f>'aas1'!F5/'aas1'!F$22</f>
        <v>2.5048571364847956E-2</v>
      </c>
      <c r="F5">
        <f>'aas1'!D5/'aas1'!D$22</f>
        <v>5.1695306967871953E-2</v>
      </c>
      <c r="G5">
        <f>'aas1'!C5/'aas1'!C$22</f>
        <v>9.4081982319708171E-2</v>
      </c>
      <c r="H5">
        <f>'aas1'!B5/'aas1'!B$22</f>
        <v>0.222730624978696</v>
      </c>
    </row>
    <row r="6" spans="1:8" x14ac:dyDescent="0.2">
      <c r="A6" s="54" t="s">
        <v>58</v>
      </c>
      <c r="B6">
        <f>'aas1'!I6/'aas1'!I$22</f>
        <v>0.349209345361634</v>
      </c>
      <c r="C6">
        <f>'aas1'!H6/'aas1'!H$22</f>
        <v>0.4914901471570754</v>
      </c>
      <c r="D6">
        <f>'aas1'!G6/'aas1'!G$22</f>
        <v>0.79328152729415158</v>
      </c>
      <c r="E6">
        <f>'aas1'!F6/'aas1'!F$22</f>
        <v>0.75335079984274711</v>
      </c>
      <c r="F6">
        <f>'aas1'!D6/'aas1'!D$22</f>
        <v>0.13388523244110795</v>
      </c>
      <c r="G6">
        <f>'aas1'!C6/'aas1'!C$22</f>
        <v>0.19081679972565793</v>
      </c>
      <c r="H6">
        <f>'aas1'!B6/'aas1'!B$22</f>
        <v>0.71596714047144616</v>
      </c>
    </row>
    <row r="7" spans="1:8" x14ac:dyDescent="0.2">
      <c r="A7" s="56" t="s">
        <v>65</v>
      </c>
      <c r="B7">
        <f>'aas1'!I7/'aas1'!I$22</f>
        <v>9.791276993944513E-2</v>
      </c>
      <c r="C7">
        <f>'aas1'!H7/'aas1'!H$22</f>
        <v>9.5681153505717792E-2</v>
      </c>
      <c r="D7">
        <f>'aas1'!G7/'aas1'!G$22</f>
        <v>0.15840005932439236</v>
      </c>
      <c r="E7">
        <f>'aas1'!F7/'aas1'!F$22</f>
        <v>0.12775569816528415</v>
      </c>
      <c r="F7">
        <f>'aas1'!D7/'aas1'!D$22</f>
        <v>6.505967523977714E-2</v>
      </c>
      <c r="G7">
        <f>'aas1'!C7/'aas1'!C$22</f>
        <v>9.977140749674164E-2</v>
      </c>
      <c r="H7">
        <f>'aas1'!B7/'aas1'!B$22</f>
        <v>0.29279243142321931</v>
      </c>
    </row>
    <row r="8" spans="1:8" x14ac:dyDescent="0.2">
      <c r="A8" s="83" t="s">
        <v>49</v>
      </c>
      <c r="B8">
        <f>'aas1'!I8/'aas1'!I$22</f>
        <v>1.2279700331463281</v>
      </c>
      <c r="C8">
        <f>'aas1'!H8/'aas1'!H$22</f>
        <v>1.6816152454614395</v>
      </c>
      <c r="D8">
        <f>'aas1'!G8/'aas1'!G$22</f>
        <v>1.44458829722686</v>
      </c>
      <c r="E8">
        <f>'aas1'!F8/'aas1'!F$22</f>
        <v>1.3789232445503745</v>
      </c>
      <c r="F8">
        <f>'aas1'!D8/'aas1'!D$22</f>
        <v>0.52434187501269036</v>
      </c>
      <c r="G8">
        <f>'aas1'!C8/'aas1'!C$22</f>
        <v>0.94298025990574641</v>
      </c>
      <c r="H8">
        <f>'aas1'!B8/'aas1'!B$22</f>
        <v>1.8525169524055152</v>
      </c>
    </row>
    <row r="9" spans="1:8" x14ac:dyDescent="0.2">
      <c r="A9" s="54" t="s">
        <v>51</v>
      </c>
      <c r="B9">
        <f>'aas1'!I9/'aas1'!I$22</f>
        <v>0.9456088057086921</v>
      </c>
      <c r="C9">
        <f>'aas1'!H9/'aas1'!H$22</f>
        <v>1.4982513291661888</v>
      </c>
      <c r="D9">
        <f>'aas1'!G9/'aas1'!G$22</f>
        <v>1.3503432429570545</v>
      </c>
      <c r="E9">
        <f>'aas1'!F9/'aas1'!F$22</f>
        <v>1.2432939416566002</v>
      </c>
      <c r="F9">
        <f>'aas1'!D9/'aas1'!D$22</f>
        <v>0.3434672707983607</v>
      </c>
      <c r="G9">
        <f>'aas1'!C9/'aas1'!C$22</f>
        <v>0.28381402771248143</v>
      </c>
      <c r="H9">
        <f>'aas1'!B9/'aas1'!B$22</f>
        <v>1.1962769655590204</v>
      </c>
    </row>
    <row r="10" spans="1:8" x14ac:dyDescent="0.2">
      <c r="A10" s="56" t="s">
        <v>52</v>
      </c>
      <c r="B10">
        <f>'aas1'!I10/'aas1'!I$22</f>
        <v>0.66500698125238189</v>
      </c>
      <c r="C10">
        <f>'aas1'!H10/'aas1'!H$22</f>
        <v>0.69335665281033576</v>
      </c>
      <c r="D10">
        <f>'aas1'!G10/'aas1'!G$22</f>
        <v>0.55083474794005061</v>
      </c>
      <c r="E10">
        <f>'aas1'!F10/'aas1'!F$22</f>
        <v>0.35471781361674493</v>
      </c>
      <c r="F10">
        <f>'aas1'!D10/'aas1'!D$22</f>
        <v>0.17121847046349997</v>
      </c>
      <c r="G10">
        <f>'aas1'!C10/'aas1'!C$22</f>
        <v>0.2475227598109771</v>
      </c>
      <c r="H10">
        <f>'aas1'!B10/'aas1'!B$22</f>
        <v>1.4303568691426629</v>
      </c>
    </row>
    <row r="11" spans="1:8" x14ac:dyDescent="0.2">
      <c r="A11" s="83" t="s">
        <v>60</v>
      </c>
      <c r="B11">
        <f>'aas1'!I11/'aas1'!I$22</f>
        <v>4.2293137214957963E-2</v>
      </c>
      <c r="C11">
        <f>'aas1'!H11/'aas1'!H$22</f>
        <v>4.0888074712712275E-2</v>
      </c>
      <c r="D11">
        <f>'aas1'!G11/'aas1'!G$22</f>
        <v>6.6598572740448891E-2</v>
      </c>
      <c r="E11">
        <f>'aas1'!F11/'aas1'!F$22</f>
        <v>5.9413420458815092E-2</v>
      </c>
      <c r="F11">
        <f>'aas1'!D11/'aas1'!D$22</f>
        <v>4.1615859888457236E-2</v>
      </c>
      <c r="G11">
        <f>'aas1'!C11/'aas1'!C$22</f>
        <v>5.314607928197268E-2</v>
      </c>
      <c r="H11">
        <f>'aas1'!B11/'aas1'!B$22</f>
        <v>7.7759847426980125E-2</v>
      </c>
    </row>
    <row r="12" spans="1:8" x14ac:dyDescent="0.2">
      <c r="A12" s="54" t="s">
        <v>53</v>
      </c>
      <c r="B12">
        <f>'aas1'!I12/'aas1'!I$22</f>
        <v>7.9075111998266945E-2</v>
      </c>
      <c r="C12">
        <f>'aas1'!H12/'aas1'!H$22</f>
        <v>8.3308115641933578E-2</v>
      </c>
      <c r="D12">
        <f>'aas1'!G12/'aas1'!G$22</f>
        <v>0.14488701569391049</v>
      </c>
      <c r="E12">
        <f>'aas1'!F12/'aas1'!F$22</f>
        <v>9.0337363434257648E-2</v>
      </c>
      <c r="F12">
        <f>'aas1'!D12/'aas1'!D$22</f>
        <v>8.8400058132272946E-2</v>
      </c>
      <c r="G12">
        <f>'aas1'!C12/'aas1'!C$22</f>
        <v>8.2438630028193863E-2</v>
      </c>
      <c r="H12">
        <f>'aas1'!B12/'aas1'!B$22</f>
        <v>0.61141374292942019</v>
      </c>
    </row>
    <row r="13" spans="1:8" x14ac:dyDescent="0.2">
      <c r="A13" s="54" t="s">
        <v>56</v>
      </c>
      <c r="B13">
        <f>'aas1'!I13/'aas1'!I$22</f>
        <v>0.19773615005564998</v>
      </c>
      <c r="C13">
        <f>'aas1'!H13/'aas1'!H$22</f>
        <v>0.29647517762220288</v>
      </c>
      <c r="D13">
        <f>'aas1'!G13/'aas1'!G$22</f>
        <v>0.28387666540460971</v>
      </c>
      <c r="E13">
        <f>'aas1'!F13/'aas1'!F$22</f>
        <v>0.31559540744771508</v>
      </c>
      <c r="F13">
        <f>'aas1'!D13/'aas1'!D$22</f>
        <v>0.25281707720835223</v>
      </c>
      <c r="G13">
        <f>'aas1'!C13/'aas1'!C$22</f>
        <v>0.27874320468944386</v>
      </c>
      <c r="H13">
        <f>'aas1'!B13/'aas1'!B$22</f>
        <v>0.52334681608220246</v>
      </c>
    </row>
    <row r="14" spans="1:8" x14ac:dyDescent="0.2">
      <c r="A14" s="54" t="s">
        <v>59</v>
      </c>
      <c r="B14">
        <f>'aas1'!I14/'aas1'!I$22</f>
        <v>0.67036591994079364</v>
      </c>
      <c r="C14">
        <f>'aas1'!H14/'aas1'!H$22</f>
        <v>1.2372493581538213</v>
      </c>
      <c r="D14">
        <f>'aas1'!G14/'aas1'!G$22</f>
        <v>1.201850566985903</v>
      </c>
      <c r="E14">
        <f>'aas1'!F14/'aas1'!F$22</f>
        <v>1.4873876315707233</v>
      </c>
      <c r="F14">
        <f>'aas1'!D14/'aas1'!D$22</f>
        <v>1.3735388070460743</v>
      </c>
      <c r="G14">
        <f>'aas1'!C14/'aas1'!C$22</f>
        <v>2.3175704497001504</v>
      </c>
      <c r="H14">
        <f>'aas1'!B14/'aas1'!B$22</f>
        <v>3.7698778469483329</v>
      </c>
    </row>
    <row r="15" spans="1:8" x14ac:dyDescent="0.2">
      <c r="A15" s="54" t="s">
        <v>63</v>
      </c>
      <c r="B15">
        <f>'aas1'!I15/'aas1'!I$22</f>
        <v>0.21987777561612595</v>
      </c>
      <c r="C15">
        <f>'aas1'!H15/'aas1'!H$22</f>
        <v>0.33982643537937407</v>
      </c>
      <c r="D15">
        <f>'aas1'!G15/'aas1'!G$22</f>
        <v>0.25133862365677678</v>
      </c>
      <c r="E15">
        <f>'aas1'!F15/'aas1'!F$22</f>
        <v>0.34546457511392448</v>
      </c>
      <c r="F15">
        <f>'aas1'!D15/'aas1'!D$22</f>
        <v>0.2940055731131751</v>
      </c>
      <c r="G15">
        <f>'aas1'!C15/'aas1'!C$22</f>
        <v>0.50397953972864995</v>
      </c>
      <c r="H15">
        <f>'aas1'!B15/'aas1'!B$22</f>
        <v>0.92559617879094702</v>
      </c>
    </row>
    <row r="16" spans="1:8" x14ac:dyDescent="0.2">
      <c r="A16" s="56" t="s">
        <v>57</v>
      </c>
      <c r="B16">
        <f>'aas1'!I16/'aas1'!I$22</f>
        <v>5.2818903208674058E-2</v>
      </c>
      <c r="C16">
        <f>'aas1'!H16/'aas1'!H$22</f>
        <v>3.9862247248696137E-2</v>
      </c>
      <c r="D16">
        <f>'aas1'!G16/'aas1'!G$22</f>
        <v>5.3696929097018543E-2</v>
      </c>
      <c r="E16">
        <f>'aas1'!F16/'aas1'!F$22</f>
        <v>4.20859029997089E-2</v>
      </c>
      <c r="F16">
        <f>'aas1'!D16/'aas1'!D$22</f>
        <v>5.3923447362890418E-2</v>
      </c>
      <c r="G16">
        <f>'aas1'!C16/'aas1'!C$22</f>
        <v>6.7839542408664522E-2</v>
      </c>
      <c r="H16">
        <f>'aas1'!B16/'aas1'!B$22</f>
        <v>0.15488569569598248</v>
      </c>
    </row>
    <row r="17" spans="1:8" x14ac:dyDescent="0.2">
      <c r="A17" s="8" t="s">
        <v>61</v>
      </c>
      <c r="B17">
        <f>'aas1'!I17/'aas1'!I$22</f>
        <v>17.199386241879964</v>
      </c>
      <c r="C17">
        <f>'aas1'!H17/'aas1'!H$22</f>
        <v>22.072025480017238</v>
      </c>
      <c r="D17">
        <f>'aas1'!G17/'aas1'!G$22</f>
        <v>13.271342746489218</v>
      </c>
      <c r="E17">
        <f>'aas1'!F17/'aas1'!F$22</f>
        <v>13.389736622329684</v>
      </c>
      <c r="F17">
        <f>'aas1'!D17/'aas1'!D$22</f>
        <v>24.68487753054216</v>
      </c>
      <c r="G17">
        <f>'aas1'!C17/'aas1'!C$22</f>
        <v>37.705232816327069</v>
      </c>
      <c r="H17">
        <f>'aas1'!B17/'aas1'!B$22</f>
        <v>68.772033000465299</v>
      </c>
    </row>
    <row r="18" spans="1:8" x14ac:dyDescent="0.2">
      <c r="A18" s="54" t="s">
        <v>62</v>
      </c>
      <c r="B18">
        <f>'aas1'!I18/'aas1'!I$22</f>
        <v>0.64202108800902968</v>
      </c>
      <c r="C18">
        <f>'aas1'!H18/'aas1'!H$22</f>
        <v>0.71209285609647055</v>
      </c>
      <c r="D18">
        <f>'aas1'!G18/'aas1'!G$22</f>
        <v>0.62484642388611444</v>
      </c>
      <c r="E18">
        <f>'aas1'!F18/'aas1'!F$22</f>
        <v>0.89352347867921944</v>
      </c>
      <c r="F18">
        <f>'aas1'!D18/'aas1'!D$22</f>
        <v>0.66463037535419189</v>
      </c>
      <c r="G18">
        <f>'aas1'!C18/'aas1'!C$22</f>
        <v>1.4562743033453922</v>
      </c>
      <c r="H18">
        <f>'aas1'!B18/'aas1'!B$22</f>
        <v>2.981847197364119</v>
      </c>
    </row>
    <row r="19" spans="1:8" x14ac:dyDescent="0.2">
      <c r="A19" s="54" t="s">
        <v>54</v>
      </c>
      <c r="B19">
        <f>'aas1'!I19/'aas1'!I$22</f>
        <v>0.14102198002085012</v>
      </c>
      <c r="C19">
        <f>'aas1'!H19/'aas1'!H$22</f>
        <v>0.16897117105965428</v>
      </c>
      <c r="D19">
        <f>'aas1'!G19/'aas1'!G$22</f>
        <v>0.22379671585268329</v>
      </c>
      <c r="E19">
        <f>'aas1'!F19/'aas1'!F$22</f>
        <v>0.21903859752930765</v>
      </c>
      <c r="F19">
        <f>'aas1'!D19/'aas1'!D$22</f>
        <v>0.18019411926263654</v>
      </c>
      <c r="G19">
        <f>'aas1'!C19/'aas1'!C$22</f>
        <v>0.31453939526663316</v>
      </c>
      <c r="H19">
        <f>'aas1'!B19/'aas1'!B$22</f>
        <v>0.56686860232076286</v>
      </c>
    </row>
    <row r="20" spans="1:8" x14ac:dyDescent="0.2">
      <c r="A20" s="56" t="s">
        <v>64</v>
      </c>
      <c r="B20">
        <f>'aas1'!I20/'aas1'!I$22</f>
        <v>2.671592316165416</v>
      </c>
      <c r="C20">
        <f>'aas1'!H20/'aas1'!H$22</f>
        <v>2.6334091674520241</v>
      </c>
      <c r="D20">
        <f>'aas1'!G20/'aas1'!G$22</f>
        <v>1.6678509790593217</v>
      </c>
      <c r="E20">
        <f>'aas1'!F20/'aas1'!F$22</f>
        <v>1.7711530041160242</v>
      </c>
      <c r="F20">
        <f>'aas1'!D20/'aas1'!D$22</f>
        <v>2.1215348146717701</v>
      </c>
      <c r="G20">
        <f>'aas1'!C20/'aas1'!C$22</f>
        <v>3.2123719945010833</v>
      </c>
      <c r="H20">
        <f>'aas1'!B20/'aas1'!B$22</f>
        <v>4.458315985659687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"/>
  <sheetViews>
    <sheetView topLeftCell="A35" zoomScale="119" workbookViewId="0">
      <selection activeCell="A87" sqref="A87:XFD98"/>
    </sheetView>
  </sheetViews>
  <sheetFormatPr baseColWidth="10" defaultColWidth="8.83203125" defaultRowHeight="13" x14ac:dyDescent="0.15"/>
  <cols>
    <col min="1" max="10" width="8.83203125" style="1"/>
    <col min="11" max="11" width="7" style="1" bestFit="1" customWidth="1"/>
    <col min="12" max="12" width="8.83203125" style="1"/>
    <col min="13" max="13" width="5.6640625" style="1" customWidth="1"/>
    <col min="14" max="14" width="2" style="1" bestFit="1" customWidth="1"/>
    <col min="15" max="15" width="5.83203125" style="1" customWidth="1"/>
    <col min="16" max="16" width="5.33203125" style="1" bestFit="1" customWidth="1"/>
    <col min="17" max="17" width="2" style="1" bestFit="1" customWidth="1"/>
    <col min="18" max="18" width="5.6640625" style="1" customWidth="1"/>
    <col min="19" max="19" width="5.5" style="1" customWidth="1"/>
    <col min="20" max="20" width="2" style="1" bestFit="1" customWidth="1"/>
    <col min="21" max="21" width="5.5" style="1" customWidth="1"/>
    <col min="22" max="22" width="5.83203125" style="1" customWidth="1"/>
    <col min="23" max="23" width="2" style="1" bestFit="1" customWidth="1"/>
    <col min="24" max="25" width="5.5" style="1" customWidth="1"/>
    <col min="26" max="26" width="2" style="1" bestFit="1" customWidth="1"/>
    <col min="27" max="28" width="5.6640625" style="1" customWidth="1"/>
    <col min="29" max="29" width="2" style="1" bestFit="1" customWidth="1"/>
    <col min="30" max="30" width="5.6640625" style="1" customWidth="1"/>
    <col min="31" max="31" width="5.5" style="1" customWidth="1"/>
    <col min="32" max="32" width="2" style="1" bestFit="1" customWidth="1"/>
    <col min="33" max="33" width="5.6640625" style="1" customWidth="1"/>
    <col min="34" max="34" width="5.5" style="1" customWidth="1"/>
    <col min="35" max="35" width="2" style="1" bestFit="1" customWidth="1"/>
    <col min="36" max="36" width="5.6640625" style="1" customWidth="1"/>
    <col min="37" max="16384" width="8.83203125" style="1"/>
  </cols>
  <sheetData>
    <row r="1" spans="1:36" ht="16" x14ac:dyDescent="0.2">
      <c r="A1" s="75" t="s">
        <v>276</v>
      </c>
      <c r="B1" s="129">
        <v>16.593399999999999</v>
      </c>
      <c r="C1" s="129">
        <v>28.632899999999999</v>
      </c>
      <c r="D1" s="129">
        <v>53.564399999999999</v>
      </c>
      <c r="E1" s="129">
        <v>14.1792</v>
      </c>
      <c r="F1" s="129">
        <v>11.8131</v>
      </c>
      <c r="G1" s="129">
        <v>8.3413000000000004</v>
      </c>
      <c r="H1" s="129">
        <v>5.3920000000000003</v>
      </c>
      <c r="I1" s="130">
        <v>2.5247000000000002</v>
      </c>
      <c r="L1" s="131"/>
      <c r="M1" s="216" t="s">
        <v>269</v>
      </c>
      <c r="N1" s="216"/>
      <c r="O1" s="216"/>
      <c r="P1" s="216"/>
      <c r="Q1" s="216"/>
      <c r="R1" s="216"/>
      <c r="S1" s="216"/>
      <c r="T1" s="216"/>
      <c r="U1" s="216"/>
      <c r="V1" s="217" t="s">
        <v>270</v>
      </c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8"/>
    </row>
    <row r="2" spans="1:36" ht="15" x14ac:dyDescent="0.2">
      <c r="A2" s="27" t="s">
        <v>257</v>
      </c>
      <c r="B2" s="1">
        <v>2.1293468436357235</v>
      </c>
      <c r="C2" s="1">
        <v>2.3386690944207791</v>
      </c>
      <c r="D2" s="1">
        <v>2.639960796380207</v>
      </c>
      <c r="E2" s="1">
        <v>2.5854793531540463</v>
      </c>
      <c r="F2" s="1">
        <v>2.4184067678372831</v>
      </c>
      <c r="G2" s="1">
        <v>1.9891265429923823</v>
      </c>
      <c r="H2" s="1">
        <v>2.1366464514881609</v>
      </c>
      <c r="I2" s="1">
        <v>2.6867200104510061</v>
      </c>
      <c r="L2" s="94" t="s">
        <v>277</v>
      </c>
      <c r="M2" s="132">
        <v>16.593399999999999</v>
      </c>
      <c r="N2" s="133" t="s">
        <v>267</v>
      </c>
      <c r="O2" s="134">
        <v>2.3E-2</v>
      </c>
      <c r="P2" s="132">
        <v>28.632899999999999</v>
      </c>
      <c r="Q2" s="133" t="s">
        <v>267</v>
      </c>
      <c r="R2" s="134">
        <v>1.29E-2</v>
      </c>
      <c r="S2" s="132">
        <v>53.564399999999999</v>
      </c>
      <c r="T2" s="133" t="s">
        <v>267</v>
      </c>
      <c r="U2" s="134">
        <v>0.26679999999999998</v>
      </c>
      <c r="V2" s="132">
        <v>14.1792</v>
      </c>
      <c r="W2" s="133" t="s">
        <v>267</v>
      </c>
      <c r="X2" s="134">
        <v>7.6600000000000001E-2</v>
      </c>
      <c r="Y2" s="132">
        <v>11.8131</v>
      </c>
      <c r="Z2" s="133" t="s">
        <v>267</v>
      </c>
      <c r="AA2" s="134">
        <v>2.4899999999999999E-2</v>
      </c>
      <c r="AB2" s="132">
        <v>8.3413000000000004</v>
      </c>
      <c r="AC2" s="133" t="s">
        <v>267</v>
      </c>
      <c r="AD2" s="134">
        <v>2.2700000000000001E-2</v>
      </c>
      <c r="AE2" s="132">
        <v>5.3920000000000003</v>
      </c>
      <c r="AF2" s="133" t="s">
        <v>267</v>
      </c>
      <c r="AG2" s="134">
        <v>3.4500000000000003E-2</v>
      </c>
      <c r="AH2" s="132">
        <v>2.5247000000000002</v>
      </c>
      <c r="AI2" s="133" t="s">
        <v>267</v>
      </c>
      <c r="AJ2" s="134">
        <v>4.3799999999999999E-2</v>
      </c>
    </row>
    <row r="3" spans="1:36" ht="18" thickBot="1" x14ac:dyDescent="0.2">
      <c r="A3" s="27" t="s">
        <v>256</v>
      </c>
      <c r="B3" s="1">
        <v>3.5801237204522551</v>
      </c>
      <c r="C3" s="1">
        <v>3.2527539957973599</v>
      </c>
      <c r="D3" s="1">
        <v>3.4117939382454181</v>
      </c>
      <c r="E3" s="1">
        <v>2.8137393483850359</v>
      </c>
      <c r="F3" s="1">
        <v>2.7519338478374764</v>
      </c>
      <c r="G3" s="1">
        <v>2.0922323523953499</v>
      </c>
      <c r="H3" s="1">
        <v>2.5092236978276024</v>
      </c>
      <c r="I3" s="1">
        <v>2.9268658594382977</v>
      </c>
      <c r="L3" s="95" t="s">
        <v>268</v>
      </c>
      <c r="M3" s="219">
        <v>4.7E-2</v>
      </c>
      <c r="N3" s="220"/>
      <c r="O3" s="221"/>
      <c r="P3" s="219">
        <v>9.2999999999999999E-2</v>
      </c>
      <c r="Q3" s="220"/>
      <c r="R3" s="221"/>
      <c r="S3" s="219">
        <v>0.19700000000000001</v>
      </c>
      <c r="T3" s="220"/>
      <c r="U3" s="221"/>
      <c r="V3" s="222">
        <v>0.1</v>
      </c>
      <c r="W3" s="223"/>
      <c r="X3" s="224"/>
      <c r="Y3" s="222">
        <v>0.1</v>
      </c>
      <c r="Z3" s="223"/>
      <c r="AA3" s="224"/>
      <c r="AB3" s="222">
        <v>0.1</v>
      </c>
      <c r="AC3" s="223"/>
      <c r="AD3" s="224"/>
      <c r="AE3" s="222">
        <v>0.1</v>
      </c>
      <c r="AF3" s="223"/>
      <c r="AG3" s="224"/>
      <c r="AH3" s="222">
        <v>0.1</v>
      </c>
      <c r="AI3" s="223"/>
      <c r="AJ3" s="224"/>
    </row>
    <row r="4" spans="1:36" ht="16" thickTop="1" x14ac:dyDescent="0.15">
      <c r="A4" s="27" t="s">
        <v>255</v>
      </c>
      <c r="B4" s="1">
        <v>1.3655881021136047</v>
      </c>
      <c r="C4" s="1">
        <v>0.92576995353241653</v>
      </c>
      <c r="D4" s="1">
        <v>1.3089730023791939</v>
      </c>
      <c r="E4" s="1">
        <v>0.73201088472250564</v>
      </c>
      <c r="F4" s="1">
        <v>0.44078620911381944</v>
      </c>
      <c r="G4" s="1">
        <v>0.21175102705366688</v>
      </c>
      <c r="H4" s="1">
        <v>0.14915402664243599</v>
      </c>
      <c r="I4" s="1">
        <v>0.3129796988134792</v>
      </c>
      <c r="L4" s="127" t="s">
        <v>257</v>
      </c>
      <c r="M4" s="135">
        <v>2.1293468436357235</v>
      </c>
      <c r="N4" s="136" t="s">
        <v>267</v>
      </c>
      <c r="O4" s="137">
        <v>0.44227295489412993</v>
      </c>
      <c r="P4" s="135">
        <v>2.3386690944207791</v>
      </c>
      <c r="Q4" s="136" t="s">
        <v>267</v>
      </c>
      <c r="R4" s="137">
        <v>2.0806272073914833E-2</v>
      </c>
      <c r="S4" s="135">
        <v>2.639960796380207</v>
      </c>
      <c r="T4" s="136" t="s">
        <v>267</v>
      </c>
      <c r="U4" s="137">
        <v>0.14248483705780116</v>
      </c>
      <c r="V4" s="135">
        <v>2.5854793531540463</v>
      </c>
      <c r="W4" s="136" t="s">
        <v>267</v>
      </c>
      <c r="X4" s="137">
        <v>0.38187691156814707</v>
      </c>
      <c r="Y4" s="135">
        <v>2.4184067678372831</v>
      </c>
      <c r="Z4" s="136" t="s">
        <v>267</v>
      </c>
      <c r="AA4" s="137">
        <v>6.2421220829823466E-2</v>
      </c>
      <c r="AB4" s="135">
        <v>1.9891265429923823</v>
      </c>
      <c r="AC4" s="136" t="s">
        <v>267</v>
      </c>
      <c r="AD4" s="137">
        <v>0.49523016101406114</v>
      </c>
      <c r="AE4" s="135">
        <v>2.1366464514881609</v>
      </c>
      <c r="AF4" s="136" t="s">
        <v>267</v>
      </c>
      <c r="AG4" s="137">
        <v>0.71232161761634727</v>
      </c>
      <c r="AH4" s="138">
        <v>2.6867200104510061</v>
      </c>
      <c r="AI4" s="136" t="s">
        <v>267</v>
      </c>
      <c r="AJ4" s="137">
        <v>1.1229889255485708</v>
      </c>
    </row>
    <row r="5" spans="1:36" ht="15" x14ac:dyDescent="0.15">
      <c r="A5" s="27" t="s">
        <v>254</v>
      </c>
      <c r="B5" s="1">
        <v>0.62253919375392752</v>
      </c>
      <c r="C5" s="1">
        <v>0.4154468494172614</v>
      </c>
      <c r="D5" s="1">
        <v>0.31775660719199433</v>
      </c>
      <c r="E5" s="1">
        <v>0.33642050808111756</v>
      </c>
      <c r="F5" s="1">
        <v>0.48248396595756532</v>
      </c>
      <c r="G5" s="1">
        <v>0.505450562707361</v>
      </c>
      <c r="H5" s="1">
        <v>0.44979380599059177</v>
      </c>
      <c r="I5" s="1">
        <v>0.61896777638336375</v>
      </c>
      <c r="L5" s="127" t="s">
        <v>256</v>
      </c>
      <c r="M5" s="139">
        <v>3.5801237204522551</v>
      </c>
      <c r="N5" s="140" t="s">
        <v>267</v>
      </c>
      <c r="O5" s="141">
        <v>0.259940402268032</v>
      </c>
      <c r="P5" s="139">
        <v>3.2527539957973599</v>
      </c>
      <c r="Q5" s="140" t="s">
        <v>267</v>
      </c>
      <c r="R5" s="141">
        <v>5.2216342312038311E-2</v>
      </c>
      <c r="S5" s="139">
        <v>3.4117939382454181</v>
      </c>
      <c r="T5" s="140" t="s">
        <v>267</v>
      </c>
      <c r="U5" s="141">
        <v>0.10937676326559587</v>
      </c>
      <c r="V5" s="139">
        <v>2.8137393483850359</v>
      </c>
      <c r="W5" s="140" t="s">
        <v>267</v>
      </c>
      <c r="X5" s="141">
        <v>0.33844149721333927</v>
      </c>
      <c r="Y5" s="139">
        <v>2.75193384783748</v>
      </c>
      <c r="Z5" s="140" t="s">
        <v>267</v>
      </c>
      <c r="AA5" s="141">
        <v>5.7212639964135455E-2</v>
      </c>
      <c r="AB5" s="139">
        <v>2.0922323523953499</v>
      </c>
      <c r="AC5" s="140" t="s">
        <v>267</v>
      </c>
      <c r="AD5" s="141">
        <v>0.64676205372644802</v>
      </c>
      <c r="AE5" s="139">
        <v>2.5092236978276024</v>
      </c>
      <c r="AF5" s="140" t="s">
        <v>267</v>
      </c>
      <c r="AG5" s="141">
        <v>0.72445945393360278</v>
      </c>
      <c r="AH5" s="142">
        <v>2.9268658594382977</v>
      </c>
      <c r="AI5" s="140" t="s">
        <v>267</v>
      </c>
      <c r="AJ5" s="141">
        <v>1.4111674699765517</v>
      </c>
    </row>
    <row r="6" spans="1:36" ht="15" x14ac:dyDescent="0.15">
      <c r="A6" s="27" t="s">
        <v>253</v>
      </c>
      <c r="B6" s="1">
        <v>2.5257210603334266</v>
      </c>
      <c r="C6" s="1">
        <v>1.9191712750950611</v>
      </c>
      <c r="D6" s="1">
        <v>1.8140572126467287</v>
      </c>
      <c r="E6" s="1">
        <v>1.5489502172540852</v>
      </c>
      <c r="F6" s="1">
        <v>1.5046847308361933</v>
      </c>
      <c r="G6" s="1">
        <v>1.1683322242854306</v>
      </c>
      <c r="H6" s="1">
        <v>1.3027285757373901</v>
      </c>
      <c r="I6" s="1">
        <v>1.509730197804956</v>
      </c>
      <c r="L6" s="127" t="s">
        <v>255</v>
      </c>
      <c r="M6" s="139">
        <v>1.3655881021136047</v>
      </c>
      <c r="N6" s="140" t="s">
        <v>267</v>
      </c>
      <c r="O6" s="141">
        <v>0.28405738461582941</v>
      </c>
      <c r="P6" s="139">
        <v>0.92576995353241653</v>
      </c>
      <c r="Q6" s="140" t="s">
        <v>267</v>
      </c>
      <c r="R6" s="141">
        <v>3.7389851219126191E-2</v>
      </c>
      <c r="S6" s="139">
        <v>1.3089730023791939</v>
      </c>
      <c r="T6" s="140" t="s">
        <v>267</v>
      </c>
      <c r="U6" s="141">
        <v>2.2975912808903969E-2</v>
      </c>
      <c r="V6" s="139">
        <v>0.73201088472250564</v>
      </c>
      <c r="W6" s="140" t="s">
        <v>267</v>
      </c>
      <c r="X6" s="141">
        <v>7.7972390898963712E-2</v>
      </c>
      <c r="Y6" s="139">
        <v>0.44078620911381944</v>
      </c>
      <c r="Z6" s="140" t="s">
        <v>267</v>
      </c>
      <c r="AA6" s="141">
        <v>0.15357746394266239</v>
      </c>
      <c r="AB6" s="139">
        <v>0.21175102705366688</v>
      </c>
      <c r="AC6" s="140" t="s">
        <v>267</v>
      </c>
      <c r="AD6" s="141">
        <v>2.9773808007729999E-2</v>
      </c>
      <c r="AE6" s="139">
        <v>0.14915402664243599</v>
      </c>
      <c r="AF6" s="140" t="s">
        <v>267</v>
      </c>
      <c r="AG6" s="141">
        <v>3.2935318529595324E-2</v>
      </c>
      <c r="AH6" s="142">
        <v>0.3129796988134792</v>
      </c>
      <c r="AI6" s="140" t="s">
        <v>267</v>
      </c>
      <c r="AJ6" s="141">
        <v>8.6899882310235668E-2</v>
      </c>
    </row>
    <row r="7" spans="1:36" ht="15" x14ac:dyDescent="0.15">
      <c r="A7" s="27" t="s">
        <v>252</v>
      </c>
      <c r="B7" s="1">
        <v>0.15386605682011958</v>
      </c>
      <c r="C7" s="1">
        <v>0.13246300143001621</v>
      </c>
      <c r="D7" s="1">
        <v>0.20086594778742098</v>
      </c>
      <c r="E7" s="1">
        <v>0.27747350448766844</v>
      </c>
      <c r="F7" s="1">
        <v>0.21991285698574448</v>
      </c>
      <c r="G7" s="1">
        <v>0.21056303249150807</v>
      </c>
      <c r="H7" s="1">
        <v>0.15394142872996591</v>
      </c>
      <c r="I7" s="1">
        <v>0.30230712640235841</v>
      </c>
      <c r="L7" s="127" t="s">
        <v>254</v>
      </c>
      <c r="M7" s="139">
        <v>0.62253919375392797</v>
      </c>
      <c r="N7" s="140" t="s">
        <v>267</v>
      </c>
      <c r="O7" s="141">
        <v>0.18194466100900777</v>
      </c>
      <c r="P7" s="139">
        <v>0.4154468494172614</v>
      </c>
      <c r="Q7" s="140" t="s">
        <v>267</v>
      </c>
      <c r="R7" s="141">
        <v>1.1613859932315396E-3</v>
      </c>
      <c r="S7" s="139">
        <v>0.31775660719199433</v>
      </c>
      <c r="T7" s="140" t="s">
        <v>267</v>
      </c>
      <c r="U7" s="141">
        <v>6.4864032064395394E-2</v>
      </c>
      <c r="V7" s="139">
        <v>0.33642050808111756</v>
      </c>
      <c r="W7" s="140" t="s">
        <v>267</v>
      </c>
      <c r="X7" s="141">
        <v>4.9576442904204064E-2</v>
      </c>
      <c r="Y7" s="139">
        <v>0.48248396595756532</v>
      </c>
      <c r="Z7" s="140" t="s">
        <v>267</v>
      </c>
      <c r="AA7" s="141">
        <v>9.579246215837775E-2</v>
      </c>
      <c r="AB7" s="139">
        <v>0.505450562707361</v>
      </c>
      <c r="AC7" s="140" t="s">
        <v>267</v>
      </c>
      <c r="AD7" s="141">
        <v>0.13583951659358873</v>
      </c>
      <c r="AE7" s="139">
        <v>0.44979380599059177</v>
      </c>
      <c r="AF7" s="140" t="s">
        <v>267</v>
      </c>
      <c r="AG7" s="141">
        <v>0.12978882149933255</v>
      </c>
      <c r="AH7" s="142">
        <v>0.61896777638336375</v>
      </c>
      <c r="AI7" s="140" t="s">
        <v>267</v>
      </c>
      <c r="AJ7" s="141">
        <v>0.26806225135832928</v>
      </c>
    </row>
    <row r="8" spans="1:36" ht="15" x14ac:dyDescent="0.15">
      <c r="A8" s="27" t="s">
        <v>251</v>
      </c>
      <c r="B8" s="1">
        <v>0.88944623771083142</v>
      </c>
      <c r="C8" s="1">
        <v>1.1165265755579072</v>
      </c>
      <c r="D8" s="1">
        <v>1.3652811717335418</v>
      </c>
      <c r="E8" s="1">
        <v>0.85677150752845144</v>
      </c>
      <c r="F8" s="1">
        <v>0.97253697325918609</v>
      </c>
      <c r="G8" s="1">
        <v>0.9019184949580783</v>
      </c>
      <c r="H8" s="1">
        <v>0.96948468570361013</v>
      </c>
      <c r="I8" s="1">
        <v>1.4156087431214912</v>
      </c>
      <c r="L8" s="127" t="s">
        <v>253</v>
      </c>
      <c r="M8" s="139">
        <v>2.5257210603334266</v>
      </c>
      <c r="N8" s="140" t="s">
        <v>267</v>
      </c>
      <c r="O8" s="141">
        <v>0.22232334757668407</v>
      </c>
      <c r="P8" s="139">
        <v>1.9191712750950611</v>
      </c>
      <c r="Q8" s="140" t="s">
        <v>267</v>
      </c>
      <c r="R8" s="141">
        <v>0.12357219851433565</v>
      </c>
      <c r="S8" s="139">
        <v>1.8140572126467287</v>
      </c>
      <c r="T8" s="140" t="s">
        <v>267</v>
      </c>
      <c r="U8" s="141">
        <v>2.2074907984951587E-2</v>
      </c>
      <c r="V8" s="139">
        <v>1.5489502172540852</v>
      </c>
      <c r="W8" s="140" t="s">
        <v>267</v>
      </c>
      <c r="X8" s="141">
        <v>0.1111452965646641</v>
      </c>
      <c r="Y8" s="139">
        <v>1.5046847308361933</v>
      </c>
      <c r="Z8" s="140" t="s">
        <v>267</v>
      </c>
      <c r="AA8" s="141">
        <v>2.6606460250284087E-2</v>
      </c>
      <c r="AB8" s="139">
        <v>1.1683322242854306</v>
      </c>
      <c r="AC8" s="140" t="s">
        <v>267</v>
      </c>
      <c r="AD8" s="141">
        <v>0.20532920006962932</v>
      </c>
      <c r="AE8" s="139">
        <v>1.3027285757373901</v>
      </c>
      <c r="AF8" s="140" t="s">
        <v>267</v>
      </c>
      <c r="AG8" s="141">
        <v>0.22940038185359285</v>
      </c>
      <c r="AH8" s="142">
        <v>1.509730197804956</v>
      </c>
      <c r="AI8" s="140" t="s">
        <v>267</v>
      </c>
      <c r="AJ8" s="141">
        <v>0.53084165461091115</v>
      </c>
    </row>
    <row r="9" spans="1:36" ht="15" x14ac:dyDescent="0.15">
      <c r="A9" s="27" t="s">
        <v>250</v>
      </c>
      <c r="B9" s="1">
        <v>4.0798506160959223</v>
      </c>
      <c r="C9" s="1">
        <v>4.6170233871192767</v>
      </c>
      <c r="D9" s="1">
        <v>4.8460599675751945</v>
      </c>
      <c r="E9" s="1">
        <v>3.7915099320258734</v>
      </c>
      <c r="F9" s="1">
        <v>3.6080289773618777</v>
      </c>
      <c r="G9" s="1">
        <v>2.9625716092883039</v>
      </c>
      <c r="H9" s="1">
        <v>3.3088929788996069</v>
      </c>
      <c r="I9" s="1">
        <v>4.3218092161738202</v>
      </c>
      <c r="L9" s="127" t="s">
        <v>252</v>
      </c>
      <c r="M9" s="139">
        <v>0.15386605682011958</v>
      </c>
      <c r="N9" s="140" t="s">
        <v>267</v>
      </c>
      <c r="O9" s="141">
        <v>2.3040731841975151E-2</v>
      </c>
      <c r="P9" s="139">
        <v>0.13246300143001621</v>
      </c>
      <c r="Q9" s="140" t="s">
        <v>267</v>
      </c>
      <c r="R9" s="141">
        <v>3.5953182506194559E-4</v>
      </c>
      <c r="S9" s="139">
        <v>0.20086594778742098</v>
      </c>
      <c r="T9" s="140" t="s">
        <v>267</v>
      </c>
      <c r="U9" s="141">
        <v>1.0070850212156509E-2</v>
      </c>
      <c r="V9" s="139">
        <v>0.27747350448766844</v>
      </c>
      <c r="W9" s="140" t="s">
        <v>267</v>
      </c>
      <c r="X9" s="141">
        <v>4.5112211960821422E-2</v>
      </c>
      <c r="Y9" s="139">
        <v>0.21991285698574448</v>
      </c>
      <c r="Z9" s="140" t="s">
        <v>267</v>
      </c>
      <c r="AA9" s="141">
        <v>1.9930697774488287E-2</v>
      </c>
      <c r="AB9" s="139">
        <v>0.21056303249150807</v>
      </c>
      <c r="AC9" s="140" t="s">
        <v>267</v>
      </c>
      <c r="AD9" s="141">
        <v>4.1416656031827363E-2</v>
      </c>
      <c r="AE9" s="139">
        <v>0.15394142872996591</v>
      </c>
      <c r="AF9" s="140" t="s">
        <v>267</v>
      </c>
      <c r="AG9" s="141">
        <v>8.3612254470636777E-3</v>
      </c>
      <c r="AH9" s="142">
        <v>0.30230712640235841</v>
      </c>
      <c r="AI9" s="140" t="s">
        <v>267</v>
      </c>
      <c r="AJ9" s="141">
        <v>0.12173977131976786</v>
      </c>
    </row>
    <row r="10" spans="1:36" ht="15" x14ac:dyDescent="0.15">
      <c r="A10" s="27" t="s">
        <v>249</v>
      </c>
      <c r="B10" s="1">
        <v>0.38990956674262067</v>
      </c>
      <c r="C10" s="1">
        <v>0.25378528385865257</v>
      </c>
      <c r="D10" s="1">
        <v>0.2883250680993506</v>
      </c>
      <c r="E10" s="1">
        <v>0.24437564864958453</v>
      </c>
      <c r="F10" s="1">
        <v>0.25788786692135718</v>
      </c>
      <c r="G10" s="1">
        <v>0.23976293933270962</v>
      </c>
      <c r="H10" s="1">
        <v>0.19355928490650415</v>
      </c>
      <c r="I10" s="1">
        <v>0.35273836614274146</v>
      </c>
      <c r="L10" s="127" t="s">
        <v>251</v>
      </c>
      <c r="M10" s="139">
        <v>0.88944623771083142</v>
      </c>
      <c r="N10" s="140" t="s">
        <v>267</v>
      </c>
      <c r="O10" s="141">
        <v>0.1844662849904746</v>
      </c>
      <c r="P10" s="139">
        <v>1.1165265755579072</v>
      </c>
      <c r="Q10" s="140" t="s">
        <v>267</v>
      </c>
      <c r="R10" s="141">
        <v>6.2907502663037462E-2</v>
      </c>
      <c r="S10" s="139">
        <v>1.3652811717335418</v>
      </c>
      <c r="T10" s="140" t="s">
        <v>267</v>
      </c>
      <c r="U10" s="141">
        <v>0.10251281523666768</v>
      </c>
      <c r="V10" s="139">
        <v>0.85677150752845144</v>
      </c>
      <c r="W10" s="140" t="s">
        <v>267</v>
      </c>
      <c r="X10" s="141">
        <v>5.1241423009026003E-2</v>
      </c>
      <c r="Y10" s="139">
        <v>0.97253697325918609</v>
      </c>
      <c r="Z10" s="140" t="s">
        <v>267</v>
      </c>
      <c r="AA10" s="141">
        <v>6.4744882040375915E-2</v>
      </c>
      <c r="AB10" s="139">
        <v>0.9019184949580783</v>
      </c>
      <c r="AC10" s="140" t="s">
        <v>267</v>
      </c>
      <c r="AD10" s="141">
        <v>0.47422374208286611</v>
      </c>
      <c r="AE10" s="139">
        <v>0.96948468570361013</v>
      </c>
      <c r="AF10" s="140" t="s">
        <v>267</v>
      </c>
      <c r="AG10" s="141">
        <v>0.26087339596004028</v>
      </c>
      <c r="AH10" s="142">
        <v>1.4156087431214912</v>
      </c>
      <c r="AI10" s="140" t="s">
        <v>267</v>
      </c>
      <c r="AJ10" s="141">
        <v>0.67777317149090499</v>
      </c>
    </row>
    <row r="11" spans="1:36" ht="15" x14ac:dyDescent="0.15">
      <c r="A11" s="27" t="s">
        <v>248</v>
      </c>
      <c r="B11" s="1">
        <v>0.88276984622600907</v>
      </c>
      <c r="C11" s="1">
        <v>0.75483639328794527</v>
      </c>
      <c r="D11" s="1">
        <v>0.73164965757949341</v>
      </c>
      <c r="E11" s="1">
        <v>0.48857007216339032</v>
      </c>
      <c r="F11" s="1">
        <v>0.49011699805824449</v>
      </c>
      <c r="G11" s="1">
        <v>0.42951254173843767</v>
      </c>
      <c r="H11" s="1">
        <v>0.47309113609673414</v>
      </c>
      <c r="I11" s="1">
        <v>0.63675617084626257</v>
      </c>
      <c r="L11" s="127" t="s">
        <v>250</v>
      </c>
      <c r="M11" s="139">
        <v>4.0798506160959223</v>
      </c>
      <c r="N11" s="140" t="s">
        <v>267</v>
      </c>
      <c r="O11" s="141">
        <v>2.6762681965743253E-2</v>
      </c>
      <c r="P11" s="139">
        <v>4.6170233871192767</v>
      </c>
      <c r="Q11" s="140" t="s">
        <v>267</v>
      </c>
      <c r="R11" s="141">
        <v>0.13754696338482875</v>
      </c>
      <c r="S11" s="139">
        <v>4.8460599675751945</v>
      </c>
      <c r="T11" s="140" t="s">
        <v>267</v>
      </c>
      <c r="U11" s="141">
        <v>0.11838671764721531</v>
      </c>
      <c r="V11" s="139">
        <v>3.7915099320258734</v>
      </c>
      <c r="W11" s="140" t="s">
        <v>267</v>
      </c>
      <c r="X11" s="141">
        <v>0.55731308268550239</v>
      </c>
      <c r="Y11" s="139">
        <v>3.6080289773618777</v>
      </c>
      <c r="Z11" s="140" t="s">
        <v>267</v>
      </c>
      <c r="AA11" s="141">
        <v>0.22960306051711957</v>
      </c>
      <c r="AB11" s="139">
        <v>2.9625716092883039</v>
      </c>
      <c r="AC11" s="140" t="s">
        <v>267</v>
      </c>
      <c r="AD11" s="141">
        <v>1.1047207892181077</v>
      </c>
      <c r="AE11" s="139">
        <v>3.3088929788996069</v>
      </c>
      <c r="AF11" s="140" t="s">
        <v>267</v>
      </c>
      <c r="AG11" s="141">
        <v>1.1804764717108329</v>
      </c>
      <c r="AH11" s="142">
        <v>4.3218092161738202</v>
      </c>
      <c r="AI11" s="140" t="s">
        <v>267</v>
      </c>
      <c r="AJ11" s="141">
        <v>2.1263888866023208</v>
      </c>
    </row>
    <row r="12" spans="1:36" ht="15" x14ac:dyDescent="0.15">
      <c r="A12" s="27" t="s">
        <v>247</v>
      </c>
      <c r="B12" s="1">
        <v>0.25044193089913763</v>
      </c>
      <c r="C12" s="1">
        <v>0.41322786517800614</v>
      </c>
      <c r="D12" s="1">
        <v>0.59135306821231648</v>
      </c>
      <c r="E12" s="1">
        <v>1.3040506798591032</v>
      </c>
      <c r="F12" s="1">
        <v>1.3211513716956984</v>
      </c>
      <c r="G12" s="1">
        <v>1.0040264265274523</v>
      </c>
      <c r="H12" s="1">
        <v>1.126150415888125</v>
      </c>
      <c r="I12" s="1">
        <v>0.99736429893348078</v>
      </c>
      <c r="L12" s="127" t="s">
        <v>249</v>
      </c>
      <c r="M12" s="139">
        <v>0.38990956674262067</v>
      </c>
      <c r="N12" s="140" t="s">
        <v>267</v>
      </c>
      <c r="O12" s="141">
        <v>0.13916378640131266</v>
      </c>
      <c r="P12" s="139">
        <v>0.25378528385865257</v>
      </c>
      <c r="Q12" s="140" t="s">
        <v>267</v>
      </c>
      <c r="R12" s="141">
        <v>2.1371308597338989E-2</v>
      </c>
      <c r="S12" s="139">
        <v>0.2883250680993506</v>
      </c>
      <c r="T12" s="140" t="s">
        <v>267</v>
      </c>
      <c r="U12" s="141">
        <v>1.4754598017317129E-2</v>
      </c>
      <c r="V12" s="139">
        <v>0.24437564864958453</v>
      </c>
      <c r="W12" s="140" t="s">
        <v>267</v>
      </c>
      <c r="X12" s="141">
        <v>2.3001311925884498E-2</v>
      </c>
      <c r="Y12" s="139">
        <v>0.25788786692135718</v>
      </c>
      <c r="Z12" s="140" t="s">
        <v>267</v>
      </c>
      <c r="AA12" s="141">
        <v>8.4892969620649975E-3</v>
      </c>
      <c r="AB12" s="139">
        <v>0.23976293933270962</v>
      </c>
      <c r="AC12" s="140" t="s">
        <v>267</v>
      </c>
      <c r="AD12" s="141">
        <v>3.0468442522484793E-2</v>
      </c>
      <c r="AE12" s="139">
        <v>0.19355928490650415</v>
      </c>
      <c r="AF12" s="140" t="s">
        <v>267</v>
      </c>
      <c r="AG12" s="141">
        <v>4.87701443825901E-2</v>
      </c>
      <c r="AH12" s="142">
        <v>0.35273836614274146</v>
      </c>
      <c r="AI12" s="140" t="s">
        <v>267</v>
      </c>
      <c r="AJ12" s="141">
        <v>7.9811846678825876E-2</v>
      </c>
    </row>
    <row r="13" spans="1:36" ht="15" x14ac:dyDescent="0.15">
      <c r="A13" s="27" t="s">
        <v>246</v>
      </c>
      <c r="B13" s="1">
        <v>0.16362553043655315</v>
      </c>
      <c r="C13" s="1">
        <v>0.17219892070857556</v>
      </c>
      <c r="D13" s="1">
        <v>0.17881520748005544</v>
      </c>
      <c r="E13" s="1">
        <v>0.19364777444947853</v>
      </c>
      <c r="F13" s="1">
        <v>0.22792405433967058</v>
      </c>
      <c r="G13" s="1">
        <v>0.19981309948528717</v>
      </c>
      <c r="H13" s="1">
        <v>0.19207794291143881</v>
      </c>
      <c r="I13" s="1">
        <v>0.27049374340755605</v>
      </c>
      <c r="L13" s="127" t="s">
        <v>248</v>
      </c>
      <c r="M13" s="139">
        <v>0.88276984622600907</v>
      </c>
      <c r="N13" s="140" t="s">
        <v>267</v>
      </c>
      <c r="O13" s="141">
        <v>0.14795364682361159</v>
      </c>
      <c r="P13" s="139">
        <v>0.75483639328794527</v>
      </c>
      <c r="Q13" s="140" t="s">
        <v>267</v>
      </c>
      <c r="R13" s="141">
        <v>7.9980213631397901E-2</v>
      </c>
      <c r="S13" s="139">
        <v>0.73164965757949341</v>
      </c>
      <c r="T13" s="140" t="s">
        <v>267</v>
      </c>
      <c r="U13" s="141">
        <v>0.12287514972245857</v>
      </c>
      <c r="V13" s="139">
        <v>0.48857007216339032</v>
      </c>
      <c r="W13" s="140" t="s">
        <v>267</v>
      </c>
      <c r="X13" s="141">
        <v>3.3055014197571272E-2</v>
      </c>
      <c r="Y13" s="139">
        <v>0.49011699805824449</v>
      </c>
      <c r="Z13" s="140" t="s">
        <v>267</v>
      </c>
      <c r="AA13" s="141">
        <v>5.8832230864285136E-2</v>
      </c>
      <c r="AB13" s="139">
        <v>0.42951254173843767</v>
      </c>
      <c r="AC13" s="140" t="s">
        <v>267</v>
      </c>
      <c r="AD13" s="141">
        <v>0.11219062831489339</v>
      </c>
      <c r="AE13" s="139">
        <v>0.47309113609673414</v>
      </c>
      <c r="AF13" s="140" t="s">
        <v>267</v>
      </c>
      <c r="AG13" s="141">
        <v>0.16946976115193782</v>
      </c>
      <c r="AH13" s="142">
        <v>0.63675617084626257</v>
      </c>
      <c r="AI13" s="140" t="s">
        <v>267</v>
      </c>
      <c r="AJ13" s="141">
        <v>0.30912574824156214</v>
      </c>
    </row>
    <row r="14" spans="1:36" ht="15" x14ac:dyDescent="0.15">
      <c r="B14" s="1">
        <f>B12+B11</f>
        <v>1.1332117771251466</v>
      </c>
      <c r="C14" s="1">
        <f t="shared" ref="C14:I14" si="0">C12+C11</f>
        <v>1.1680642584659515</v>
      </c>
      <c r="D14" s="1">
        <f t="shared" si="0"/>
        <v>1.32300272579181</v>
      </c>
      <c r="E14" s="1">
        <f t="shared" si="0"/>
        <v>1.7926207520224935</v>
      </c>
      <c r="F14" s="1">
        <f t="shared" si="0"/>
        <v>1.8112683697539429</v>
      </c>
      <c r="G14" s="1">
        <f t="shared" si="0"/>
        <v>1.4335389682658901</v>
      </c>
      <c r="H14" s="1">
        <f t="shared" si="0"/>
        <v>1.5992415519848593</v>
      </c>
      <c r="I14" s="1">
        <f t="shared" si="0"/>
        <v>1.6341204697797433</v>
      </c>
      <c r="L14" s="128" t="s">
        <v>246</v>
      </c>
      <c r="M14" s="143">
        <v>0.16362553043655315</v>
      </c>
      <c r="N14" s="144" t="s">
        <v>267</v>
      </c>
      <c r="O14" s="145">
        <v>2.8570411189406879E-2</v>
      </c>
      <c r="P14" s="143">
        <v>0.17219892070857556</v>
      </c>
      <c r="Q14" s="144" t="s">
        <v>267</v>
      </c>
      <c r="R14" s="145">
        <v>3.5966069500111414E-3</v>
      </c>
      <c r="S14" s="143">
        <v>0.17881520748005544</v>
      </c>
      <c r="T14" s="144" t="s">
        <v>267</v>
      </c>
      <c r="U14" s="145">
        <v>4.1478474747119335E-3</v>
      </c>
      <c r="V14" s="143">
        <v>0.19364777444947853</v>
      </c>
      <c r="W14" s="144" t="s">
        <v>267</v>
      </c>
      <c r="X14" s="145">
        <v>1.2471004835168843E-2</v>
      </c>
      <c r="Y14" s="143">
        <v>0.22792405433967058</v>
      </c>
      <c r="Z14" s="144" t="s">
        <v>267</v>
      </c>
      <c r="AA14" s="145">
        <v>7.4266949620919818E-3</v>
      </c>
      <c r="AB14" s="143">
        <v>0.19981309948528717</v>
      </c>
      <c r="AC14" s="144" t="s">
        <v>267</v>
      </c>
      <c r="AD14" s="145">
        <v>4.9154173633760803E-2</v>
      </c>
      <c r="AE14" s="143">
        <v>0.19207794291143881</v>
      </c>
      <c r="AF14" s="144" t="s">
        <v>267</v>
      </c>
      <c r="AG14" s="145">
        <v>6.4398778859693084E-2</v>
      </c>
      <c r="AH14" s="146">
        <v>0.27049374340755605</v>
      </c>
      <c r="AI14" s="144" t="s">
        <v>267</v>
      </c>
      <c r="AJ14" s="145">
        <v>0.13721783846564398</v>
      </c>
    </row>
    <row r="15" spans="1:36" x14ac:dyDescent="0.15">
      <c r="A15" s="27" t="s">
        <v>275</v>
      </c>
      <c r="B15" s="1">
        <f>(B12/B14)</f>
        <v>0.22100187798478907</v>
      </c>
      <c r="C15" s="1">
        <f t="shared" ref="C15:I15" si="1">(C12/C14)</f>
        <v>0.35377151743407403</v>
      </c>
      <c r="D15" s="1">
        <f t="shared" si="1"/>
        <v>0.44697796662391215</v>
      </c>
      <c r="E15" s="1">
        <f t="shared" si="1"/>
        <v>0.72745486092796285</v>
      </c>
      <c r="F15" s="1">
        <f t="shared" si="1"/>
        <v>0.72940674819776929</v>
      </c>
      <c r="G15" s="1">
        <f t="shared" si="1"/>
        <v>0.70038307207092776</v>
      </c>
      <c r="H15" s="1">
        <f t="shared" si="1"/>
        <v>0.7041778113446534</v>
      </c>
      <c r="I15" s="1">
        <f t="shared" si="1"/>
        <v>0.61033706962125722</v>
      </c>
    </row>
    <row r="16" spans="1:36" x14ac:dyDescent="0.15">
      <c r="B16" s="1">
        <f>B12/B14*100</f>
        <v>22.100187798478906</v>
      </c>
      <c r="C16" s="1">
        <f t="shared" ref="C16:I16" si="2">C12/C14*100</f>
        <v>35.377151743407403</v>
      </c>
      <c r="D16" s="1">
        <f t="shared" si="2"/>
        <v>44.697796662391212</v>
      </c>
      <c r="E16" s="1">
        <f t="shared" si="2"/>
        <v>72.745486092796284</v>
      </c>
      <c r="F16" s="1">
        <f t="shared" si="2"/>
        <v>72.94067481977693</v>
      </c>
      <c r="G16" s="1">
        <f t="shared" si="2"/>
        <v>70.038307207092771</v>
      </c>
      <c r="H16" s="1">
        <f t="shared" si="2"/>
        <v>70.417781134465343</v>
      </c>
      <c r="I16" s="1">
        <f t="shared" si="2"/>
        <v>61.03370696212572</v>
      </c>
    </row>
    <row r="17" spans="2:9" x14ac:dyDescent="0.15">
      <c r="B17" s="1">
        <f>B12/B11</f>
        <v>0.28370014219427564</v>
      </c>
      <c r="C17" s="1">
        <f t="shared" ref="C17:I17" si="3">C12/C11</f>
        <v>0.54744030475008287</v>
      </c>
      <c r="D17" s="1">
        <f t="shared" si="3"/>
        <v>0.80824621741597169</v>
      </c>
      <c r="E17" s="1">
        <f t="shared" si="3"/>
        <v>2.6691169888584483</v>
      </c>
      <c r="F17" s="1">
        <f t="shared" si="3"/>
        <v>2.695583660493031</v>
      </c>
      <c r="G17" s="1">
        <f t="shared" si="3"/>
        <v>2.3375951315965975</v>
      </c>
      <c r="H17" s="1">
        <f t="shared" si="3"/>
        <v>2.3804090374203466</v>
      </c>
      <c r="I17" s="1">
        <f t="shared" si="3"/>
        <v>1.5663205864310075</v>
      </c>
    </row>
  </sheetData>
  <sortState ref="C96:J97">
    <sortCondition ref="C95"/>
  </sortState>
  <mergeCells count="10">
    <mergeCell ref="M1:U1"/>
    <mergeCell ref="V1:AJ1"/>
    <mergeCell ref="M3:O3"/>
    <mergeCell ref="P3:R3"/>
    <mergeCell ref="S3:U3"/>
    <mergeCell ref="V3:X3"/>
    <mergeCell ref="Y3:AA3"/>
    <mergeCell ref="AB3:AD3"/>
    <mergeCell ref="AE3:AG3"/>
    <mergeCell ref="AH3:AJ3"/>
  </mergeCells>
  <conditionalFormatting sqref="A2:I13">
    <cfRule type="colorScale" priority="6">
      <colorScale>
        <cfvo type="min"/>
        <cfvo type="max"/>
        <color rgb="FFFCFCFF"/>
        <color rgb="FFF8696B"/>
      </colorScale>
    </cfRule>
  </conditionalFormatting>
  <conditionalFormatting sqref="B2:I13">
    <cfRule type="colorScale" priority="5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workbookViewId="0">
      <selection activeCell="Y21" sqref="Y21"/>
    </sheetView>
  </sheetViews>
  <sheetFormatPr baseColWidth="10" defaultRowHeight="16" x14ac:dyDescent="0.2"/>
  <cols>
    <col min="1" max="1" width="7" bestFit="1" customWidth="1"/>
    <col min="2" max="2" width="5.33203125" bestFit="1" customWidth="1"/>
    <col min="3" max="3" width="2" bestFit="1" customWidth="1"/>
    <col min="4" max="5" width="5.33203125" bestFit="1" customWidth="1"/>
    <col min="6" max="6" width="2" bestFit="1" customWidth="1"/>
    <col min="7" max="8" width="5.33203125" bestFit="1" customWidth="1"/>
    <col min="9" max="9" width="2" bestFit="1" customWidth="1"/>
    <col min="10" max="11" width="5.33203125" bestFit="1" customWidth="1"/>
    <col min="12" max="12" width="2" bestFit="1" customWidth="1"/>
    <col min="13" max="14" width="5.33203125" bestFit="1" customWidth="1"/>
    <col min="15" max="15" width="2" bestFit="1" customWidth="1"/>
    <col min="16" max="17" width="5.33203125" bestFit="1" customWidth="1"/>
    <col min="18" max="18" width="2" bestFit="1" customWidth="1"/>
    <col min="19" max="20" width="5.33203125" bestFit="1" customWidth="1"/>
    <col min="21" max="21" width="2" bestFit="1" customWidth="1"/>
    <col min="22" max="22" width="5.33203125" bestFit="1" customWidth="1"/>
  </cols>
  <sheetData>
    <row r="1" spans="1:26" x14ac:dyDescent="0.2">
      <c r="A1" s="156"/>
      <c r="B1" s="225" t="s">
        <v>269</v>
      </c>
      <c r="C1" s="226"/>
      <c r="D1" s="226"/>
      <c r="E1" s="226"/>
      <c r="F1" s="226"/>
      <c r="G1" s="226"/>
      <c r="H1" s="226"/>
      <c r="I1" s="226"/>
      <c r="J1" s="227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7"/>
    </row>
    <row r="2" spans="1:26" x14ac:dyDescent="0.2">
      <c r="A2" s="206" t="s">
        <v>283</v>
      </c>
      <c r="B2" s="228">
        <v>4.7E-2</v>
      </c>
      <c r="C2" s="229"/>
      <c r="D2" s="229"/>
      <c r="E2" s="230">
        <v>9.2999999999999999E-2</v>
      </c>
      <c r="F2" s="231"/>
      <c r="G2" s="232"/>
      <c r="H2" s="229">
        <v>0.19700000000000001</v>
      </c>
      <c r="I2" s="229"/>
      <c r="J2" s="233"/>
      <c r="K2" s="235">
        <v>0.1</v>
      </c>
      <c r="L2" s="236"/>
      <c r="M2" s="237"/>
      <c r="N2" s="235">
        <v>0.1</v>
      </c>
      <c r="O2" s="236"/>
      <c r="P2" s="237"/>
      <c r="Q2" s="235">
        <v>0.1</v>
      </c>
      <c r="R2" s="236"/>
      <c r="S2" s="237"/>
      <c r="T2" s="234">
        <v>0.1</v>
      </c>
      <c r="U2" s="234"/>
      <c r="V2" s="238"/>
      <c r="Y2" s="157"/>
      <c r="Z2" s="157"/>
    </row>
    <row r="3" spans="1:26" ht="19" thickBot="1" x14ac:dyDescent="0.3">
      <c r="A3" s="212" t="s">
        <v>291</v>
      </c>
      <c r="B3" s="239">
        <v>3.3553000000000002</v>
      </c>
      <c r="C3" s="240"/>
      <c r="D3" s="240"/>
      <c r="E3" s="239">
        <v>3.089</v>
      </c>
      <c r="F3" s="240"/>
      <c r="G3" s="241"/>
      <c r="H3" s="240">
        <v>2.7820999999999998</v>
      </c>
      <c r="I3" s="240"/>
      <c r="J3" s="241"/>
      <c r="K3" s="239">
        <v>1.7628999999999999</v>
      </c>
      <c r="L3" s="240"/>
      <c r="M3" s="241"/>
      <c r="N3" s="239">
        <v>1.5429999999999999</v>
      </c>
      <c r="O3" s="240"/>
      <c r="P3" s="241"/>
      <c r="Q3" s="239">
        <v>1.3778999999999999</v>
      </c>
      <c r="R3" s="240"/>
      <c r="S3" s="241"/>
      <c r="T3" s="240">
        <v>1.0528</v>
      </c>
      <c r="U3" s="240"/>
      <c r="V3" s="241"/>
      <c r="Z3" s="157"/>
    </row>
    <row r="4" spans="1:26" ht="17" thickTop="1" x14ac:dyDescent="0.2">
      <c r="A4" s="158" t="s">
        <v>257</v>
      </c>
      <c r="B4" s="159">
        <v>2.1293468436357235</v>
      </c>
      <c r="C4" s="160" t="s">
        <v>267</v>
      </c>
      <c r="D4" s="162">
        <v>0.44227295489412993</v>
      </c>
      <c r="E4" s="159">
        <v>2.3386690944207791</v>
      </c>
      <c r="F4" s="160" t="s">
        <v>267</v>
      </c>
      <c r="G4" s="161">
        <v>2.0806272073914833E-2</v>
      </c>
      <c r="H4" s="162">
        <v>2.639960796380207</v>
      </c>
      <c r="I4" s="160" t="s">
        <v>267</v>
      </c>
      <c r="J4" s="161">
        <v>0.14248483705780116</v>
      </c>
      <c r="K4" s="159">
        <v>2.4184067678372831</v>
      </c>
      <c r="L4" s="160" t="s">
        <v>267</v>
      </c>
      <c r="M4" s="161">
        <v>6.2421220829823466E-2</v>
      </c>
      <c r="N4" s="159">
        <v>1.9891265429923823</v>
      </c>
      <c r="O4" s="160" t="s">
        <v>267</v>
      </c>
      <c r="P4" s="161">
        <v>0.49523016101406114</v>
      </c>
      <c r="Q4" s="159">
        <v>2.1366464514881609</v>
      </c>
      <c r="R4" s="160" t="s">
        <v>267</v>
      </c>
      <c r="S4" s="161">
        <v>0.71232161761634727</v>
      </c>
      <c r="T4" s="162">
        <v>2.6867200104510061</v>
      </c>
      <c r="U4" s="160" t="s">
        <v>267</v>
      </c>
      <c r="V4" s="161">
        <v>1.1229889255485708</v>
      </c>
      <c r="Z4" s="157"/>
    </row>
    <row r="5" spans="1:26" x14ac:dyDescent="0.2">
      <c r="A5" s="158" t="s">
        <v>256</v>
      </c>
      <c r="B5" s="163">
        <v>3.5801237204522551</v>
      </c>
      <c r="C5" s="164" t="s">
        <v>267</v>
      </c>
      <c r="D5" s="166">
        <v>0.259940402268032</v>
      </c>
      <c r="E5" s="163">
        <v>3.2527539957973599</v>
      </c>
      <c r="F5" s="164" t="s">
        <v>267</v>
      </c>
      <c r="G5" s="165">
        <v>5.2216342312038311E-2</v>
      </c>
      <c r="H5" s="166">
        <v>3.4117939382454181</v>
      </c>
      <c r="I5" s="164" t="s">
        <v>267</v>
      </c>
      <c r="J5" s="165">
        <v>0.10937676326559587</v>
      </c>
      <c r="K5" s="163">
        <v>2.75193384783748</v>
      </c>
      <c r="L5" s="164" t="s">
        <v>267</v>
      </c>
      <c r="M5" s="165">
        <v>5.7212639964135455E-2</v>
      </c>
      <c r="N5" s="163">
        <v>2.0922323523953499</v>
      </c>
      <c r="O5" s="164" t="s">
        <v>267</v>
      </c>
      <c r="P5" s="165">
        <v>0.64676205372644802</v>
      </c>
      <c r="Q5" s="163">
        <v>2.5092236978276024</v>
      </c>
      <c r="R5" s="164" t="s">
        <v>267</v>
      </c>
      <c r="S5" s="165">
        <v>0.72445945393360278</v>
      </c>
      <c r="T5" s="166">
        <v>2.9268658594382977</v>
      </c>
      <c r="U5" s="164" t="s">
        <v>267</v>
      </c>
      <c r="V5" s="165">
        <v>1.4111674699765517</v>
      </c>
      <c r="Z5" s="157"/>
    </row>
    <row r="6" spans="1:26" x14ac:dyDescent="0.2">
      <c r="A6" s="158" t="s">
        <v>255</v>
      </c>
      <c r="B6" s="163">
        <v>1.3655881021136047</v>
      </c>
      <c r="C6" s="164" t="s">
        <v>267</v>
      </c>
      <c r="D6" s="166">
        <v>0.28405738461582941</v>
      </c>
      <c r="E6" s="163">
        <v>0.92576995353241653</v>
      </c>
      <c r="F6" s="164" t="s">
        <v>267</v>
      </c>
      <c r="G6" s="165">
        <v>3.7389851219126191E-2</v>
      </c>
      <c r="H6" s="166">
        <v>1.3089730023791939</v>
      </c>
      <c r="I6" s="164" t="s">
        <v>267</v>
      </c>
      <c r="J6" s="165">
        <v>2.2975912808903969E-2</v>
      </c>
      <c r="K6" s="163">
        <v>0.44078620911381944</v>
      </c>
      <c r="L6" s="164" t="s">
        <v>267</v>
      </c>
      <c r="M6" s="165">
        <v>0.15357746394266239</v>
      </c>
      <c r="N6" s="163">
        <v>0.21175102705366688</v>
      </c>
      <c r="O6" s="164" t="s">
        <v>267</v>
      </c>
      <c r="P6" s="165">
        <v>2.9773808007729999E-2</v>
      </c>
      <c r="Q6" s="163">
        <v>0.14915402664243599</v>
      </c>
      <c r="R6" s="164" t="s">
        <v>267</v>
      </c>
      <c r="S6" s="165">
        <v>3.2935318529595324E-2</v>
      </c>
      <c r="T6" s="166">
        <v>0.3129796988134792</v>
      </c>
      <c r="U6" s="164" t="s">
        <v>267</v>
      </c>
      <c r="V6" s="165">
        <v>8.6899882310235668E-2</v>
      </c>
      <c r="Z6" s="157"/>
    </row>
    <row r="7" spans="1:26" x14ac:dyDescent="0.2">
      <c r="A7" s="158" t="s">
        <v>254</v>
      </c>
      <c r="B7" s="163">
        <v>0.62253919375392797</v>
      </c>
      <c r="C7" s="164" t="s">
        <v>267</v>
      </c>
      <c r="D7" s="166">
        <v>0.18194466100900777</v>
      </c>
      <c r="E7" s="163">
        <v>0.4154468494172614</v>
      </c>
      <c r="F7" s="164" t="s">
        <v>267</v>
      </c>
      <c r="G7" s="165">
        <v>1.1613859932315396E-3</v>
      </c>
      <c r="H7" s="166">
        <v>0.31775660719199433</v>
      </c>
      <c r="I7" s="164" t="s">
        <v>267</v>
      </c>
      <c r="J7" s="165">
        <v>6.4864032064395394E-2</v>
      </c>
      <c r="K7" s="163">
        <v>0.48248396595756532</v>
      </c>
      <c r="L7" s="164" t="s">
        <v>267</v>
      </c>
      <c r="M7" s="165">
        <v>9.579246215837775E-2</v>
      </c>
      <c r="N7" s="163">
        <v>0.505450562707361</v>
      </c>
      <c r="O7" s="164" t="s">
        <v>267</v>
      </c>
      <c r="P7" s="165">
        <v>0.13583951659358873</v>
      </c>
      <c r="Q7" s="163">
        <v>0.44979380599059177</v>
      </c>
      <c r="R7" s="164" t="s">
        <v>267</v>
      </c>
      <c r="S7" s="165">
        <v>0.12978882149933255</v>
      </c>
      <c r="T7" s="166">
        <v>0.61896777638336375</v>
      </c>
      <c r="U7" s="164" t="s">
        <v>267</v>
      </c>
      <c r="V7" s="165">
        <v>0.26806225135832928</v>
      </c>
      <c r="Z7" s="157"/>
    </row>
    <row r="8" spans="1:26" x14ac:dyDescent="0.2">
      <c r="A8" s="158" t="s">
        <v>253</v>
      </c>
      <c r="B8" s="163">
        <v>2.5257210603334266</v>
      </c>
      <c r="C8" s="164" t="s">
        <v>267</v>
      </c>
      <c r="D8" s="166">
        <v>0.22232334757668407</v>
      </c>
      <c r="E8" s="163">
        <v>1.9191712750950611</v>
      </c>
      <c r="F8" s="164" t="s">
        <v>267</v>
      </c>
      <c r="G8" s="165">
        <v>0.12357219851433565</v>
      </c>
      <c r="H8" s="166">
        <v>1.8140572126467287</v>
      </c>
      <c r="I8" s="164" t="s">
        <v>267</v>
      </c>
      <c r="J8" s="165">
        <v>2.2074907984951587E-2</v>
      </c>
      <c r="K8" s="163">
        <v>1.5046847308361933</v>
      </c>
      <c r="L8" s="164" t="s">
        <v>267</v>
      </c>
      <c r="M8" s="165">
        <v>2.6606460250284087E-2</v>
      </c>
      <c r="N8" s="163">
        <v>1.1683322242854306</v>
      </c>
      <c r="O8" s="164" t="s">
        <v>267</v>
      </c>
      <c r="P8" s="165">
        <v>0.20532920006962932</v>
      </c>
      <c r="Q8" s="163">
        <v>1.3027285757373901</v>
      </c>
      <c r="R8" s="164" t="s">
        <v>267</v>
      </c>
      <c r="S8" s="165">
        <v>0.22940038185359285</v>
      </c>
      <c r="T8" s="166">
        <v>1.509730197804956</v>
      </c>
      <c r="U8" s="164" t="s">
        <v>267</v>
      </c>
      <c r="V8" s="165">
        <v>0.53084165461091115</v>
      </c>
      <c r="Z8" s="157"/>
    </row>
    <row r="9" spans="1:26" x14ac:dyDescent="0.2">
      <c r="A9" s="158" t="s">
        <v>252</v>
      </c>
      <c r="B9" s="163">
        <v>0.15386605682011958</v>
      </c>
      <c r="C9" s="164" t="s">
        <v>267</v>
      </c>
      <c r="D9" s="166">
        <v>2.3040731841975151E-2</v>
      </c>
      <c r="E9" s="163">
        <v>0.13246300143001621</v>
      </c>
      <c r="F9" s="164" t="s">
        <v>267</v>
      </c>
      <c r="G9" s="165">
        <v>3.5953182506194559E-4</v>
      </c>
      <c r="H9" s="166">
        <v>0.20086594778742098</v>
      </c>
      <c r="I9" s="164" t="s">
        <v>267</v>
      </c>
      <c r="J9" s="165">
        <v>1.0070850212156509E-2</v>
      </c>
      <c r="K9" s="163">
        <v>0.21991285698574448</v>
      </c>
      <c r="L9" s="164" t="s">
        <v>267</v>
      </c>
      <c r="M9" s="165">
        <v>1.9930697774488287E-2</v>
      </c>
      <c r="N9" s="163">
        <v>0.21056303249150807</v>
      </c>
      <c r="O9" s="164" t="s">
        <v>267</v>
      </c>
      <c r="P9" s="165">
        <v>4.1416656031827363E-2</v>
      </c>
      <c r="Q9" s="163">
        <v>0.15394142872996591</v>
      </c>
      <c r="R9" s="164" t="s">
        <v>267</v>
      </c>
      <c r="S9" s="165">
        <v>8.3612254470636777E-3</v>
      </c>
      <c r="T9" s="166">
        <v>0.30230712640235841</v>
      </c>
      <c r="U9" s="164" t="s">
        <v>267</v>
      </c>
      <c r="V9" s="165">
        <v>0.12173977131976786</v>
      </c>
      <c r="Z9" s="157"/>
    </row>
    <row r="10" spans="1:26" x14ac:dyDescent="0.2">
      <c r="A10" s="158" t="s">
        <v>251</v>
      </c>
      <c r="B10" s="163">
        <v>0.88944623771083142</v>
      </c>
      <c r="C10" s="164" t="s">
        <v>267</v>
      </c>
      <c r="D10" s="166">
        <v>0.1844662849904746</v>
      </c>
      <c r="E10" s="163">
        <v>1.1165265755579072</v>
      </c>
      <c r="F10" s="164" t="s">
        <v>267</v>
      </c>
      <c r="G10" s="165">
        <v>6.2907502663037462E-2</v>
      </c>
      <c r="H10" s="166">
        <v>1.3652811717335418</v>
      </c>
      <c r="I10" s="164" t="s">
        <v>267</v>
      </c>
      <c r="J10" s="165">
        <v>0.10251281523666768</v>
      </c>
      <c r="K10" s="163">
        <v>0.97253697325918609</v>
      </c>
      <c r="L10" s="164" t="s">
        <v>267</v>
      </c>
      <c r="M10" s="165">
        <v>6.4744882040375915E-2</v>
      </c>
      <c r="N10" s="163">
        <v>0.9019184949580783</v>
      </c>
      <c r="O10" s="164" t="s">
        <v>267</v>
      </c>
      <c r="P10" s="165">
        <v>0.47422374208286611</v>
      </c>
      <c r="Q10" s="163">
        <v>0.96948468570361013</v>
      </c>
      <c r="R10" s="164" t="s">
        <v>267</v>
      </c>
      <c r="S10" s="165">
        <v>0.26087339596004028</v>
      </c>
      <c r="T10" s="166">
        <v>1.4156087431214912</v>
      </c>
      <c r="U10" s="164" t="s">
        <v>267</v>
      </c>
      <c r="V10" s="165">
        <v>0.67777317149090499</v>
      </c>
      <c r="Z10" s="157"/>
    </row>
    <row r="11" spans="1:26" x14ac:dyDescent="0.2">
      <c r="A11" s="158" t="s">
        <v>250</v>
      </c>
      <c r="B11" s="163">
        <v>4.0798506160959223</v>
      </c>
      <c r="C11" s="164" t="s">
        <v>267</v>
      </c>
      <c r="D11" s="166">
        <v>2.6762681965743253E-2</v>
      </c>
      <c r="E11" s="163">
        <v>4.6170233871192767</v>
      </c>
      <c r="F11" s="164" t="s">
        <v>267</v>
      </c>
      <c r="G11" s="165">
        <v>0.13754696338482875</v>
      </c>
      <c r="H11" s="166">
        <v>4.8460599675751945</v>
      </c>
      <c r="I11" s="164" t="s">
        <v>267</v>
      </c>
      <c r="J11" s="165">
        <v>0.11838671764721531</v>
      </c>
      <c r="K11" s="163">
        <v>3.6080289773618777</v>
      </c>
      <c r="L11" s="164" t="s">
        <v>267</v>
      </c>
      <c r="M11" s="165">
        <v>0.22960306051711957</v>
      </c>
      <c r="N11" s="163">
        <v>2.9625716092883039</v>
      </c>
      <c r="O11" s="164" t="s">
        <v>267</v>
      </c>
      <c r="P11" s="165">
        <v>1.1047207892181077</v>
      </c>
      <c r="Q11" s="163">
        <v>3.3088929788996069</v>
      </c>
      <c r="R11" s="164" t="s">
        <v>267</v>
      </c>
      <c r="S11" s="165">
        <v>1.1804764717108329</v>
      </c>
      <c r="T11" s="166">
        <v>4.3218092161738202</v>
      </c>
      <c r="U11" s="164" t="s">
        <v>267</v>
      </c>
      <c r="V11" s="165">
        <v>2.1263888866023208</v>
      </c>
      <c r="Y11" s="157"/>
      <c r="Z11" s="157"/>
    </row>
    <row r="12" spans="1:26" x14ac:dyDescent="0.2">
      <c r="A12" s="158" t="s">
        <v>249</v>
      </c>
      <c r="B12" s="163">
        <v>0.38990956674262067</v>
      </c>
      <c r="C12" s="164" t="s">
        <v>267</v>
      </c>
      <c r="D12" s="166">
        <v>0.13916378640131266</v>
      </c>
      <c r="E12" s="163">
        <v>0.25378528385865257</v>
      </c>
      <c r="F12" s="164" t="s">
        <v>267</v>
      </c>
      <c r="G12" s="165">
        <v>2.1371308597338989E-2</v>
      </c>
      <c r="H12" s="166">
        <v>0.2883250680993506</v>
      </c>
      <c r="I12" s="164" t="s">
        <v>267</v>
      </c>
      <c r="J12" s="165">
        <v>1.4754598017317129E-2</v>
      </c>
      <c r="K12" s="163">
        <v>0.25788786692135718</v>
      </c>
      <c r="L12" s="164" t="s">
        <v>267</v>
      </c>
      <c r="M12" s="165">
        <v>8.4892969620649975E-3</v>
      </c>
      <c r="N12" s="163">
        <v>0.23976293933270962</v>
      </c>
      <c r="O12" s="164" t="s">
        <v>267</v>
      </c>
      <c r="P12" s="165">
        <v>3.0468442522484793E-2</v>
      </c>
      <c r="Q12" s="163">
        <v>0.19355928490650415</v>
      </c>
      <c r="R12" s="164" t="s">
        <v>267</v>
      </c>
      <c r="S12" s="165">
        <v>4.87701443825901E-2</v>
      </c>
      <c r="T12" s="166">
        <v>0.35273836614274146</v>
      </c>
      <c r="U12" s="164" t="s">
        <v>267</v>
      </c>
      <c r="V12" s="165">
        <v>7.9811846678825876E-2</v>
      </c>
      <c r="Y12" s="157"/>
      <c r="Z12" s="157"/>
    </row>
    <row r="13" spans="1:26" x14ac:dyDescent="0.2">
      <c r="A13" s="158" t="s">
        <v>248</v>
      </c>
      <c r="B13" s="163">
        <v>0.88276984622600907</v>
      </c>
      <c r="C13" s="164" t="s">
        <v>267</v>
      </c>
      <c r="D13" s="166">
        <v>0.14795364682361159</v>
      </c>
      <c r="E13" s="163">
        <v>0.75483639328794527</v>
      </c>
      <c r="F13" s="164" t="s">
        <v>267</v>
      </c>
      <c r="G13" s="165">
        <v>7.9980213631397901E-2</v>
      </c>
      <c r="H13" s="166">
        <v>0.73164965757949341</v>
      </c>
      <c r="I13" s="164" t="s">
        <v>267</v>
      </c>
      <c r="J13" s="165">
        <v>0.12287514972245857</v>
      </c>
      <c r="K13" s="163">
        <v>0.49011699805824449</v>
      </c>
      <c r="L13" s="164" t="s">
        <v>267</v>
      </c>
      <c r="M13" s="165">
        <v>5.8832230864285136E-2</v>
      </c>
      <c r="N13" s="163">
        <v>0.42951254173843767</v>
      </c>
      <c r="O13" s="164" t="s">
        <v>267</v>
      </c>
      <c r="P13" s="165">
        <v>0.11219062831489339</v>
      </c>
      <c r="Q13" s="163">
        <v>0.47309113609673414</v>
      </c>
      <c r="R13" s="164" t="s">
        <v>267</v>
      </c>
      <c r="S13" s="165">
        <v>0.16946976115193782</v>
      </c>
      <c r="T13" s="166">
        <v>0.63675617084626257</v>
      </c>
      <c r="U13" s="164" t="s">
        <v>267</v>
      </c>
      <c r="V13" s="165">
        <v>0.30912574824156214</v>
      </c>
      <c r="Y13" s="157"/>
      <c r="Z13" s="157"/>
    </row>
    <row r="14" spans="1:26" x14ac:dyDescent="0.2">
      <c r="A14" s="167" t="s">
        <v>246</v>
      </c>
      <c r="B14" s="168">
        <v>0.16362553043655315</v>
      </c>
      <c r="C14" s="169" t="s">
        <v>267</v>
      </c>
      <c r="D14" s="171">
        <v>2.8570411189406879E-2</v>
      </c>
      <c r="E14" s="168">
        <v>0.17219892070857556</v>
      </c>
      <c r="F14" s="169" t="s">
        <v>267</v>
      </c>
      <c r="G14" s="170">
        <v>3.5966069500111414E-3</v>
      </c>
      <c r="H14" s="171">
        <v>0.17881520748005544</v>
      </c>
      <c r="I14" s="169" t="s">
        <v>267</v>
      </c>
      <c r="J14" s="170">
        <v>4.1478474747119335E-3</v>
      </c>
      <c r="K14" s="168">
        <v>0.22792405433967058</v>
      </c>
      <c r="L14" s="169" t="s">
        <v>267</v>
      </c>
      <c r="M14" s="170">
        <v>7.4266949620919818E-3</v>
      </c>
      <c r="N14" s="168">
        <v>0.19981309948528717</v>
      </c>
      <c r="O14" s="169" t="s">
        <v>267</v>
      </c>
      <c r="P14" s="170">
        <v>4.9154173633760803E-2</v>
      </c>
      <c r="Q14" s="168">
        <v>0.19207794291143881</v>
      </c>
      <c r="R14" s="169" t="s">
        <v>267</v>
      </c>
      <c r="S14" s="170">
        <v>6.4398778859693084E-2</v>
      </c>
      <c r="T14" s="171">
        <v>0.27049374340755605</v>
      </c>
      <c r="U14" s="169" t="s">
        <v>267</v>
      </c>
      <c r="V14" s="170">
        <v>0.13721783846564398</v>
      </c>
      <c r="Y14" s="157"/>
      <c r="Z14" s="157"/>
    </row>
    <row r="15" spans="1:26" x14ac:dyDescent="0.2">
      <c r="Y15" s="157"/>
      <c r="Z15" s="157"/>
    </row>
  </sheetData>
  <mergeCells count="16">
    <mergeCell ref="N3:P3"/>
    <mergeCell ref="Q3:S3"/>
    <mergeCell ref="T3:V3"/>
    <mergeCell ref="B3:D3"/>
    <mergeCell ref="E3:G3"/>
    <mergeCell ref="H3:J3"/>
    <mergeCell ref="K3:M3"/>
    <mergeCell ref="B1:J1"/>
    <mergeCell ref="K1:V1"/>
    <mergeCell ref="B2:D2"/>
    <mergeCell ref="E2:G2"/>
    <mergeCell ref="H2:J2"/>
    <mergeCell ref="K2:M2"/>
    <mergeCell ref="N2:P2"/>
    <mergeCell ref="Q2:S2"/>
    <mergeCell ref="T2:V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76"/>
  <sheetViews>
    <sheetView workbookViewId="0"/>
  </sheetViews>
  <sheetFormatPr baseColWidth="10" defaultColWidth="8.83203125" defaultRowHeight="13" x14ac:dyDescent="0.15"/>
  <cols>
    <col min="1" max="1" width="26.6640625" style="1" customWidth="1"/>
    <col min="2" max="2" width="39.1640625" style="1" customWidth="1"/>
    <col min="3" max="16384" width="8.83203125" style="1"/>
  </cols>
  <sheetData>
    <row r="1" spans="1:43" ht="20" x14ac:dyDescent="0.2">
      <c r="A1" s="213" t="s">
        <v>292</v>
      </c>
    </row>
    <row r="2" spans="1:43" s="35" customFormat="1" x14ac:dyDescent="0.15">
      <c r="A2" s="48" t="s">
        <v>176</v>
      </c>
    </row>
    <row r="3" spans="1:43" s="35" customFormat="1" x14ac:dyDescent="0.15">
      <c r="A3" s="35" t="s">
        <v>175</v>
      </c>
    </row>
    <row r="4" spans="1:43" s="35" customFormat="1" x14ac:dyDescent="0.15">
      <c r="A4" s="35" t="s">
        <v>174</v>
      </c>
      <c r="B4" s="48" t="s">
        <v>173</v>
      </c>
    </row>
    <row r="5" spans="1:43" s="35" customFormat="1" x14ac:dyDescent="0.15">
      <c r="B5" s="48" t="s">
        <v>172</v>
      </c>
    </row>
    <row r="6" spans="1:43" s="35" customFormat="1" x14ac:dyDescent="0.15">
      <c r="B6" s="48" t="s">
        <v>171</v>
      </c>
    </row>
    <row r="7" spans="1:43" s="35" customFormat="1" x14ac:dyDescent="0.15">
      <c r="B7" s="48"/>
    </row>
    <row r="8" spans="1:43" s="35" customFormat="1" x14ac:dyDescent="0.15">
      <c r="B8" s="48"/>
    </row>
    <row r="9" spans="1:43" s="35" customFormat="1" ht="16" x14ac:dyDescent="0.2">
      <c r="A9" s="47"/>
      <c r="F9" s="43" t="s">
        <v>170</v>
      </c>
    </row>
    <row r="10" spans="1:43" s="35" customFormat="1" ht="16" x14ac:dyDescent="0.2">
      <c r="A10" s="46"/>
      <c r="B10" s="43"/>
      <c r="C10" s="45"/>
      <c r="D10" s="43"/>
      <c r="E10" s="43"/>
      <c r="F10" s="43" t="s">
        <v>169</v>
      </c>
      <c r="G10" s="43"/>
      <c r="H10" s="43"/>
      <c r="I10" s="43"/>
      <c r="J10" s="43"/>
      <c r="K10" s="43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</row>
    <row r="11" spans="1:43" s="35" customFormat="1" ht="16" x14ac:dyDescent="0.2">
      <c r="A11" s="43"/>
      <c r="B11" s="43"/>
      <c r="C11" s="44"/>
      <c r="D11" s="43"/>
      <c r="E11" s="43"/>
      <c r="F11" s="43"/>
      <c r="G11" s="43" t="s">
        <v>168</v>
      </c>
      <c r="H11" s="43"/>
      <c r="I11" s="43"/>
      <c r="J11" s="43"/>
      <c r="K11" s="43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</row>
    <row r="12" spans="1:43" s="35" customFormat="1" x14ac:dyDescent="0.1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</row>
    <row r="13" spans="1:43" s="35" customFormat="1" x14ac:dyDescent="0.1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</row>
    <row r="14" spans="1:43" s="35" customFormat="1" x14ac:dyDescent="0.15">
      <c r="A14" s="38"/>
      <c r="B14" s="38"/>
      <c r="C14" s="38"/>
      <c r="D14" s="30" t="s">
        <v>167</v>
      </c>
      <c r="E14" s="30"/>
      <c r="F14" s="30"/>
      <c r="G14" s="42"/>
      <c r="H14" s="30" t="s">
        <v>166</v>
      </c>
      <c r="I14" s="30"/>
      <c r="J14" s="30"/>
      <c r="K14" s="38"/>
      <c r="L14" s="30" t="s">
        <v>165</v>
      </c>
      <c r="M14" s="30"/>
      <c r="N14" s="30"/>
      <c r="O14" s="30"/>
      <c r="P14" s="30" t="s">
        <v>164</v>
      </c>
      <c r="Q14" s="30"/>
      <c r="R14" s="30"/>
      <c r="S14" s="30"/>
      <c r="T14" s="30" t="s">
        <v>163</v>
      </c>
      <c r="U14" s="30"/>
      <c r="V14" s="30"/>
      <c r="W14" s="30"/>
      <c r="X14" s="30" t="s">
        <v>162</v>
      </c>
      <c r="Y14" s="30"/>
      <c r="Z14" s="30"/>
      <c r="AA14" s="30"/>
      <c r="AB14" s="30" t="s">
        <v>161</v>
      </c>
      <c r="AC14" s="30"/>
      <c r="AD14" s="30"/>
      <c r="AE14" s="30"/>
      <c r="AF14" s="30" t="s">
        <v>160</v>
      </c>
      <c r="AG14" s="30"/>
      <c r="AH14" s="30"/>
      <c r="AI14" s="30"/>
      <c r="AJ14" s="30" t="s">
        <v>159</v>
      </c>
      <c r="AK14" s="30"/>
      <c r="AL14" s="30"/>
      <c r="AM14" s="30"/>
      <c r="AN14" s="30" t="s">
        <v>158</v>
      </c>
      <c r="AO14" s="30"/>
      <c r="AP14" s="30"/>
    </row>
    <row r="15" spans="1:43" s="35" customFormat="1" ht="14" thickBot="1" x14ac:dyDescent="0.2">
      <c r="A15" s="37" t="s">
        <v>157</v>
      </c>
      <c r="B15" s="37" t="s">
        <v>145</v>
      </c>
      <c r="C15" s="37">
        <v>1</v>
      </c>
      <c r="D15" s="37">
        <v>2</v>
      </c>
      <c r="E15" s="37">
        <v>3</v>
      </c>
      <c r="F15" s="37" t="s">
        <v>144</v>
      </c>
      <c r="G15" s="37">
        <v>1</v>
      </c>
      <c r="H15" s="37">
        <v>2</v>
      </c>
      <c r="I15" s="37">
        <v>3</v>
      </c>
      <c r="J15" s="37" t="s">
        <v>144</v>
      </c>
      <c r="K15" s="37">
        <v>1</v>
      </c>
      <c r="L15" s="37">
        <v>2</v>
      </c>
      <c r="M15" s="37">
        <v>3</v>
      </c>
      <c r="N15" s="37" t="s">
        <v>144</v>
      </c>
      <c r="O15" s="37">
        <v>1</v>
      </c>
      <c r="P15" s="37">
        <v>2</v>
      </c>
      <c r="Q15" s="37">
        <v>3</v>
      </c>
      <c r="R15" s="37" t="s">
        <v>144</v>
      </c>
      <c r="S15" s="37">
        <v>1</v>
      </c>
      <c r="T15" s="37">
        <v>2</v>
      </c>
      <c r="U15" s="37">
        <v>3</v>
      </c>
      <c r="V15" s="37" t="s">
        <v>144</v>
      </c>
      <c r="W15" s="37">
        <v>1</v>
      </c>
      <c r="X15" s="37">
        <v>2</v>
      </c>
      <c r="Y15" s="37">
        <v>3</v>
      </c>
      <c r="Z15" s="37" t="s">
        <v>144</v>
      </c>
      <c r="AA15" s="37">
        <v>1</v>
      </c>
      <c r="AB15" s="37">
        <v>2</v>
      </c>
      <c r="AC15" s="37">
        <v>3</v>
      </c>
      <c r="AD15" s="37" t="s">
        <v>144</v>
      </c>
      <c r="AE15" s="37">
        <v>1</v>
      </c>
      <c r="AF15" s="37">
        <v>2</v>
      </c>
      <c r="AG15" s="37">
        <v>3</v>
      </c>
      <c r="AH15" s="37" t="s">
        <v>144</v>
      </c>
      <c r="AI15" s="37">
        <v>1</v>
      </c>
      <c r="AJ15" s="37">
        <v>2</v>
      </c>
      <c r="AK15" s="37">
        <v>3</v>
      </c>
      <c r="AL15" s="37" t="s">
        <v>144</v>
      </c>
      <c r="AM15" s="37">
        <v>1</v>
      </c>
      <c r="AN15" s="37">
        <v>2</v>
      </c>
      <c r="AO15" s="37">
        <v>3</v>
      </c>
      <c r="AP15" s="37" t="s">
        <v>144</v>
      </c>
    </row>
    <row r="16" spans="1:43" s="35" customFormat="1" ht="14" thickTop="1" x14ac:dyDescent="0.15">
      <c r="A16" s="1" t="s">
        <v>143</v>
      </c>
      <c r="B16" s="1" t="s">
        <v>142</v>
      </c>
      <c r="C16" s="1"/>
      <c r="D16" s="1"/>
      <c r="E16" s="1"/>
      <c r="F16" s="34" t="e">
        <f t="shared" ref="F16:F33" si="0">AVERAGE(C16:E16)</f>
        <v>#DIV/0!</v>
      </c>
      <c r="G16" s="1"/>
      <c r="H16" s="1"/>
      <c r="I16" s="1"/>
      <c r="J16" s="34" t="e">
        <f t="shared" ref="J16:J33" si="1">AVERAGE(G16:I16)</f>
        <v>#DIV/0!</v>
      </c>
      <c r="K16" s="1">
        <v>9.1999999999999998E-2</v>
      </c>
      <c r="L16" s="1">
        <v>0.13600000000000001</v>
      </c>
      <c r="M16" s="1">
        <v>0</v>
      </c>
      <c r="N16" s="34">
        <f t="shared" ref="N16:N33" si="2">AVERAGE(K16:M16)</f>
        <v>7.5999999999999998E-2</v>
      </c>
      <c r="O16" s="1"/>
      <c r="P16" s="1"/>
      <c r="Q16" s="1"/>
      <c r="R16" s="34" t="e">
        <f t="shared" ref="R16:R33" si="3">AVERAGE(O16:Q16)</f>
        <v>#DIV/0!</v>
      </c>
      <c r="S16" s="1">
        <v>21.033000000000001</v>
      </c>
      <c r="T16" s="1">
        <v>19.681999999999999</v>
      </c>
      <c r="U16" s="1">
        <v>18.52</v>
      </c>
      <c r="V16" s="34">
        <f t="shared" ref="V16:V33" si="4">AVERAGE(S16:U16)</f>
        <v>19.745000000000001</v>
      </c>
      <c r="W16" s="1"/>
      <c r="X16" s="1"/>
      <c r="Y16" s="1"/>
      <c r="Z16" s="34" t="e">
        <f t="shared" ref="Z16:Z33" si="5">AVERAGE(W16:Y16)</f>
        <v>#DIV/0!</v>
      </c>
      <c r="AA16" s="1"/>
      <c r="AB16" s="1"/>
      <c r="AC16" s="1"/>
      <c r="AD16" s="34" t="e">
        <f t="shared" ref="AD16:AD33" si="6">AVERAGE(AA16:AC16)</f>
        <v>#DIV/0!</v>
      </c>
      <c r="AE16" s="1">
        <v>26.47</v>
      </c>
      <c r="AF16" s="1">
        <v>26.366</v>
      </c>
      <c r="AG16" s="1">
        <v>18.138000000000002</v>
      </c>
      <c r="AH16" s="34">
        <f t="shared" ref="AH16:AH33" si="7">AVERAGE(AE16:AG16)</f>
        <v>23.658000000000001</v>
      </c>
      <c r="AI16" s="1"/>
      <c r="AJ16" s="1"/>
      <c r="AK16" s="1"/>
      <c r="AL16" s="34" t="e">
        <f t="shared" ref="AL16:AL33" si="8">AVERAGE(AI16:AK16)</f>
        <v>#DIV/0!</v>
      </c>
      <c r="AM16" s="1"/>
      <c r="AN16" s="1"/>
      <c r="AO16" s="1"/>
      <c r="AP16" s="34" t="e">
        <f t="shared" ref="AP16:AP33" si="9">AVERAGE(AM16:AO16)</f>
        <v>#DIV/0!</v>
      </c>
    </row>
    <row r="17" spans="1:43" s="35" customFormat="1" x14ac:dyDescent="0.15">
      <c r="A17" s="1" t="s">
        <v>141</v>
      </c>
      <c r="B17" s="1" t="s">
        <v>140</v>
      </c>
      <c r="C17" s="1"/>
      <c r="D17" s="1"/>
      <c r="E17" s="1"/>
      <c r="F17" s="34" t="e">
        <f t="shared" si="0"/>
        <v>#DIV/0!</v>
      </c>
      <c r="G17" s="1"/>
      <c r="H17" s="1"/>
      <c r="I17" s="1"/>
      <c r="J17" s="34" t="e">
        <f t="shared" si="1"/>
        <v>#DIV/0!</v>
      </c>
      <c r="K17" s="1">
        <v>0.15</v>
      </c>
      <c r="L17" s="1">
        <v>0.153</v>
      </c>
      <c r="M17" s="1">
        <v>0</v>
      </c>
      <c r="N17" s="34">
        <f t="shared" si="2"/>
        <v>0.10099999999999999</v>
      </c>
      <c r="O17" s="1"/>
      <c r="P17" s="1"/>
      <c r="Q17" s="1"/>
      <c r="R17" s="34" t="e">
        <f t="shared" si="3"/>
        <v>#DIV/0!</v>
      </c>
      <c r="S17" s="1">
        <v>19.552</v>
      </c>
      <c r="T17" s="1">
        <v>19.686</v>
      </c>
      <c r="U17" s="1">
        <v>21.292999999999999</v>
      </c>
      <c r="V17" s="34">
        <f t="shared" si="4"/>
        <v>20.177</v>
      </c>
      <c r="W17" s="1"/>
      <c r="X17" s="1"/>
      <c r="Y17" s="1"/>
      <c r="Z17" s="34" t="e">
        <f t="shared" si="5"/>
        <v>#DIV/0!</v>
      </c>
      <c r="AA17" s="1"/>
      <c r="AB17" s="1"/>
      <c r="AC17" s="1"/>
      <c r="AD17" s="34" t="e">
        <f t="shared" si="6"/>
        <v>#DIV/0!</v>
      </c>
      <c r="AE17" s="1">
        <v>501.86399999999998</v>
      </c>
      <c r="AF17" s="1">
        <v>605.56600000000003</v>
      </c>
      <c r="AG17" s="1">
        <v>725.21</v>
      </c>
      <c r="AH17" s="34">
        <f t="shared" si="7"/>
        <v>610.88</v>
      </c>
      <c r="AI17" s="1"/>
      <c r="AJ17" s="1"/>
      <c r="AK17" s="1"/>
      <c r="AL17" s="34" t="e">
        <f t="shared" si="8"/>
        <v>#DIV/0!</v>
      </c>
      <c r="AM17" s="1"/>
      <c r="AN17" s="1"/>
      <c r="AO17" s="1"/>
      <c r="AP17" s="34" t="e">
        <f t="shared" si="9"/>
        <v>#DIV/0!</v>
      </c>
    </row>
    <row r="18" spans="1:43" s="35" customFormat="1" x14ac:dyDescent="0.15">
      <c r="A18" s="1" t="s">
        <v>139</v>
      </c>
      <c r="B18" s="1" t="s">
        <v>138</v>
      </c>
      <c r="C18" s="1"/>
      <c r="D18" s="1"/>
      <c r="E18" s="1"/>
      <c r="F18" s="34" t="e">
        <f t="shared" si="0"/>
        <v>#DIV/0!</v>
      </c>
      <c r="G18" s="1"/>
      <c r="H18" s="1"/>
      <c r="I18" s="1"/>
      <c r="J18" s="34" t="e">
        <f t="shared" si="1"/>
        <v>#DIV/0!</v>
      </c>
      <c r="K18" s="1">
        <v>0.28199999999999997</v>
      </c>
      <c r="L18" s="1">
        <v>0.36599999999999999</v>
      </c>
      <c r="M18" s="1">
        <v>0.34499999999999997</v>
      </c>
      <c r="N18" s="34">
        <f t="shared" si="2"/>
        <v>0.33099999999999996</v>
      </c>
      <c r="O18" s="1"/>
      <c r="P18" s="1"/>
      <c r="Q18" s="1"/>
      <c r="R18" s="34" t="e">
        <f t="shared" si="3"/>
        <v>#DIV/0!</v>
      </c>
      <c r="S18" s="1">
        <v>19.036000000000001</v>
      </c>
      <c r="T18" s="1">
        <v>18.535</v>
      </c>
      <c r="U18" s="1">
        <v>20.213000000000001</v>
      </c>
      <c r="V18" s="34">
        <f t="shared" si="4"/>
        <v>19.261333333333333</v>
      </c>
      <c r="W18" s="1"/>
      <c r="X18" s="1"/>
      <c r="Y18" s="1"/>
      <c r="Z18" s="34" t="e">
        <f t="shared" si="5"/>
        <v>#DIV/0!</v>
      </c>
      <c r="AA18" s="1"/>
      <c r="AB18" s="1"/>
      <c r="AC18" s="1"/>
      <c r="AD18" s="34" t="e">
        <f t="shared" si="6"/>
        <v>#DIV/0!</v>
      </c>
      <c r="AE18" s="1">
        <v>2746.636</v>
      </c>
      <c r="AF18" s="1">
        <v>2392.9479999999999</v>
      </c>
      <c r="AG18" s="1">
        <v>2194.6669999999999</v>
      </c>
      <c r="AH18" s="34">
        <f t="shared" si="7"/>
        <v>2444.7503333333334</v>
      </c>
      <c r="AI18" s="1"/>
      <c r="AJ18" s="1"/>
      <c r="AK18" s="1"/>
      <c r="AL18" s="34" t="e">
        <f t="shared" si="8"/>
        <v>#DIV/0!</v>
      </c>
      <c r="AM18" s="1"/>
      <c r="AN18" s="1"/>
      <c r="AO18" s="1"/>
      <c r="AP18" s="34" t="e">
        <f t="shared" si="9"/>
        <v>#DIV/0!</v>
      </c>
    </row>
    <row r="19" spans="1:43" s="35" customFormat="1" x14ac:dyDescent="0.15">
      <c r="A19" s="1" t="s">
        <v>137</v>
      </c>
      <c r="B19" s="1" t="s">
        <v>136</v>
      </c>
      <c r="C19" s="1"/>
      <c r="D19" s="1"/>
      <c r="E19" s="1"/>
      <c r="F19" s="34" t="e">
        <f t="shared" si="0"/>
        <v>#DIV/0!</v>
      </c>
      <c r="G19" s="1"/>
      <c r="H19" s="1"/>
      <c r="I19" s="1"/>
      <c r="J19" s="34" t="e">
        <f t="shared" si="1"/>
        <v>#DIV/0!</v>
      </c>
      <c r="K19" s="1">
        <v>0.48699999999999999</v>
      </c>
      <c r="L19" s="1">
        <v>0</v>
      </c>
      <c r="M19" s="1">
        <v>0.23</v>
      </c>
      <c r="N19" s="34">
        <f t="shared" si="2"/>
        <v>0.23899999999999999</v>
      </c>
      <c r="O19" s="1"/>
      <c r="P19" s="1"/>
      <c r="Q19" s="1"/>
      <c r="R19" s="34" t="e">
        <f t="shared" si="3"/>
        <v>#DIV/0!</v>
      </c>
      <c r="S19" s="1">
        <v>10.785</v>
      </c>
      <c r="T19" s="1">
        <v>9.0690000000000008</v>
      </c>
      <c r="U19" s="1">
        <v>9.3859999999999992</v>
      </c>
      <c r="V19" s="34">
        <f t="shared" si="4"/>
        <v>9.7466666666666661</v>
      </c>
      <c r="W19" s="1"/>
      <c r="X19" s="1"/>
      <c r="Y19" s="1"/>
      <c r="Z19" s="34" t="e">
        <f t="shared" si="5"/>
        <v>#DIV/0!</v>
      </c>
      <c r="AA19" s="1"/>
      <c r="AB19" s="1"/>
      <c r="AC19" s="1"/>
      <c r="AD19" s="34" t="e">
        <f t="shared" si="6"/>
        <v>#DIV/0!</v>
      </c>
      <c r="AE19" s="1">
        <v>449.46699999999998</v>
      </c>
      <c r="AF19" s="1">
        <v>481.54899999999998</v>
      </c>
      <c r="AG19" s="1">
        <v>473.96899999999999</v>
      </c>
      <c r="AH19" s="34">
        <f t="shared" si="7"/>
        <v>468.32833333333332</v>
      </c>
      <c r="AI19" s="1"/>
      <c r="AJ19" s="1"/>
      <c r="AK19" s="1"/>
      <c r="AL19" s="34" t="e">
        <f t="shared" si="8"/>
        <v>#DIV/0!</v>
      </c>
      <c r="AM19" s="1"/>
      <c r="AN19" s="1"/>
      <c r="AO19" s="1"/>
      <c r="AP19" s="34" t="e">
        <f t="shared" si="9"/>
        <v>#DIV/0!</v>
      </c>
    </row>
    <row r="20" spans="1:43" s="35" customFormat="1" x14ac:dyDescent="0.15">
      <c r="A20" s="1" t="s">
        <v>135</v>
      </c>
      <c r="B20" s="1" t="s">
        <v>134</v>
      </c>
      <c r="C20" s="1"/>
      <c r="D20" s="1"/>
      <c r="E20" s="1"/>
      <c r="F20" s="34" t="e">
        <f t="shared" si="0"/>
        <v>#DIV/0!</v>
      </c>
      <c r="G20" s="1"/>
      <c r="H20" s="1"/>
      <c r="I20" s="1"/>
      <c r="J20" s="34" t="e">
        <f t="shared" si="1"/>
        <v>#DIV/0!</v>
      </c>
      <c r="K20" s="1">
        <v>0.108</v>
      </c>
      <c r="L20" s="1">
        <v>0</v>
      </c>
      <c r="M20" s="1">
        <v>0</v>
      </c>
      <c r="N20" s="34">
        <f t="shared" si="2"/>
        <v>3.5999999999999997E-2</v>
      </c>
      <c r="O20" s="1"/>
      <c r="P20" s="1"/>
      <c r="Q20" s="1"/>
      <c r="R20" s="34" t="e">
        <f t="shared" si="3"/>
        <v>#DIV/0!</v>
      </c>
      <c r="S20" s="1">
        <v>11.058</v>
      </c>
      <c r="T20" s="1">
        <v>9.3510000000000009</v>
      </c>
      <c r="U20" s="1">
        <v>10.102</v>
      </c>
      <c r="V20" s="34">
        <f t="shared" si="4"/>
        <v>10.170333333333334</v>
      </c>
      <c r="W20" s="1"/>
      <c r="X20" s="1"/>
      <c r="Y20" s="1"/>
      <c r="Z20" s="34" t="e">
        <f t="shared" si="5"/>
        <v>#DIV/0!</v>
      </c>
      <c r="AA20" s="1"/>
      <c r="AB20" s="1"/>
      <c r="AC20" s="1"/>
      <c r="AD20" s="34" t="e">
        <f t="shared" si="6"/>
        <v>#DIV/0!</v>
      </c>
      <c r="AE20" s="1">
        <v>177.965</v>
      </c>
      <c r="AF20" s="1">
        <v>223.63499999999999</v>
      </c>
      <c r="AG20" s="1">
        <v>292.60700000000003</v>
      </c>
      <c r="AH20" s="34">
        <f t="shared" si="7"/>
        <v>231.40233333333336</v>
      </c>
      <c r="AI20" s="1"/>
      <c r="AJ20" s="1"/>
      <c r="AK20" s="1"/>
      <c r="AL20" s="34" t="e">
        <f t="shared" si="8"/>
        <v>#DIV/0!</v>
      </c>
      <c r="AM20" s="1"/>
      <c r="AN20" s="1"/>
      <c r="AO20" s="1"/>
      <c r="AP20" s="34" t="e">
        <f t="shared" si="9"/>
        <v>#DIV/0!</v>
      </c>
    </row>
    <row r="21" spans="1:43" s="35" customFormat="1" x14ac:dyDescent="0.15">
      <c r="A21" s="1" t="s">
        <v>133</v>
      </c>
      <c r="B21" s="1" t="s">
        <v>132</v>
      </c>
      <c r="C21" s="1"/>
      <c r="D21" s="1"/>
      <c r="E21" s="1"/>
      <c r="F21" s="34" t="e">
        <f t="shared" si="0"/>
        <v>#DIV/0!</v>
      </c>
      <c r="G21" s="1"/>
      <c r="H21" s="1"/>
      <c r="I21" s="1"/>
      <c r="J21" s="34" t="e">
        <f t="shared" si="1"/>
        <v>#DIV/0!</v>
      </c>
      <c r="K21" s="1">
        <v>0.27700000000000002</v>
      </c>
      <c r="L21" s="1">
        <v>0</v>
      </c>
      <c r="M21" s="1">
        <v>0.122</v>
      </c>
      <c r="N21" s="34">
        <f t="shared" si="2"/>
        <v>0.13300000000000001</v>
      </c>
      <c r="O21" s="1"/>
      <c r="P21" s="1"/>
      <c r="Q21" s="1"/>
      <c r="R21" s="34" t="e">
        <f t="shared" si="3"/>
        <v>#DIV/0!</v>
      </c>
      <c r="S21" s="1">
        <v>9.24</v>
      </c>
      <c r="T21" s="1">
        <v>9.2609999999999992</v>
      </c>
      <c r="U21" s="1">
        <v>8.1859999999999999</v>
      </c>
      <c r="V21" s="34">
        <f t="shared" si="4"/>
        <v>8.8956666666666653</v>
      </c>
      <c r="W21" s="1"/>
      <c r="X21" s="1"/>
      <c r="Y21" s="1"/>
      <c r="Z21" s="34" t="e">
        <f t="shared" si="5"/>
        <v>#DIV/0!</v>
      </c>
      <c r="AA21" s="1"/>
      <c r="AB21" s="1"/>
      <c r="AC21" s="1"/>
      <c r="AD21" s="34" t="e">
        <f t="shared" si="6"/>
        <v>#DIV/0!</v>
      </c>
      <c r="AE21" s="1">
        <v>52.709000000000003</v>
      </c>
      <c r="AF21" s="1">
        <v>55.600999999999999</v>
      </c>
      <c r="AG21" s="1">
        <v>42.304000000000002</v>
      </c>
      <c r="AH21" s="34">
        <f t="shared" si="7"/>
        <v>50.204666666666668</v>
      </c>
      <c r="AI21" s="1"/>
      <c r="AJ21" s="1"/>
      <c r="AK21" s="1"/>
      <c r="AL21" s="34" t="e">
        <f t="shared" si="8"/>
        <v>#DIV/0!</v>
      </c>
      <c r="AM21" s="1"/>
      <c r="AN21" s="1"/>
      <c r="AO21" s="1"/>
      <c r="AP21" s="34" t="e">
        <f t="shared" si="9"/>
        <v>#DIV/0!</v>
      </c>
    </row>
    <row r="22" spans="1:43" s="35" customFormat="1" x14ac:dyDescent="0.15">
      <c r="A22" s="1" t="s">
        <v>131</v>
      </c>
      <c r="B22" s="1" t="s">
        <v>130</v>
      </c>
      <c r="C22" s="1"/>
      <c r="D22" s="1"/>
      <c r="E22" s="1"/>
      <c r="F22" s="34" t="e">
        <f t="shared" si="0"/>
        <v>#DIV/0!</v>
      </c>
      <c r="G22" s="1"/>
      <c r="H22" s="1"/>
      <c r="I22" s="1"/>
      <c r="J22" s="34" t="e">
        <f t="shared" si="1"/>
        <v>#DIV/0!</v>
      </c>
      <c r="K22" s="1">
        <v>1.7509999999999999</v>
      </c>
      <c r="L22" s="1">
        <v>1.7</v>
      </c>
      <c r="M22" s="1">
        <v>1.611</v>
      </c>
      <c r="N22" s="34">
        <f t="shared" si="2"/>
        <v>1.6873333333333331</v>
      </c>
      <c r="O22" s="1"/>
      <c r="P22" s="1"/>
      <c r="Q22" s="1"/>
      <c r="R22" s="34" t="e">
        <f t="shared" si="3"/>
        <v>#DIV/0!</v>
      </c>
      <c r="S22" s="1">
        <v>4.7510000000000003</v>
      </c>
      <c r="T22" s="1">
        <v>3.1280000000000001</v>
      </c>
      <c r="U22" s="1">
        <v>4.1050000000000004</v>
      </c>
      <c r="V22" s="34">
        <f t="shared" si="4"/>
        <v>3.9946666666666673</v>
      </c>
      <c r="W22" s="1"/>
      <c r="X22" s="1"/>
      <c r="Y22" s="1"/>
      <c r="Z22" s="34" t="e">
        <f t="shared" si="5"/>
        <v>#DIV/0!</v>
      </c>
      <c r="AA22" s="1"/>
      <c r="AB22" s="1"/>
      <c r="AC22" s="1"/>
      <c r="AD22" s="34" t="e">
        <f t="shared" si="6"/>
        <v>#DIV/0!</v>
      </c>
      <c r="AE22" s="1">
        <v>39.429000000000002</v>
      </c>
      <c r="AF22" s="1">
        <v>34.488</v>
      </c>
      <c r="AG22" s="1">
        <v>38.524999999999999</v>
      </c>
      <c r="AH22" s="34">
        <f t="shared" si="7"/>
        <v>37.480666666666671</v>
      </c>
      <c r="AI22" s="1"/>
      <c r="AJ22" s="1"/>
      <c r="AK22" s="1"/>
      <c r="AL22" s="34" t="e">
        <f t="shared" si="8"/>
        <v>#DIV/0!</v>
      </c>
      <c r="AM22" s="1"/>
      <c r="AN22" s="1"/>
      <c r="AO22" s="1"/>
      <c r="AP22" s="34" t="e">
        <f t="shared" si="9"/>
        <v>#DIV/0!</v>
      </c>
    </row>
    <row r="23" spans="1:43" s="35" customFormat="1" x14ac:dyDescent="0.15">
      <c r="A23" s="1" t="s">
        <v>129</v>
      </c>
      <c r="B23" s="1" t="s">
        <v>128</v>
      </c>
      <c r="C23" s="1"/>
      <c r="D23" s="1"/>
      <c r="E23" s="1"/>
      <c r="F23" s="34" t="e">
        <f t="shared" si="0"/>
        <v>#DIV/0!</v>
      </c>
      <c r="G23" s="1"/>
      <c r="H23" s="1"/>
      <c r="I23" s="1"/>
      <c r="J23" s="34" t="e">
        <f t="shared" si="1"/>
        <v>#DIV/0!</v>
      </c>
      <c r="K23" s="1">
        <v>1.4330000000000001</v>
      </c>
      <c r="L23" s="1">
        <v>1.4370000000000001</v>
      </c>
      <c r="M23" s="1">
        <v>1.3140000000000001</v>
      </c>
      <c r="N23" s="34">
        <f t="shared" si="2"/>
        <v>1.3946666666666667</v>
      </c>
      <c r="O23" s="1"/>
      <c r="P23" s="1"/>
      <c r="Q23" s="1"/>
      <c r="R23" s="34" t="e">
        <f t="shared" si="3"/>
        <v>#DIV/0!</v>
      </c>
      <c r="S23" s="1">
        <v>4.2640000000000002</v>
      </c>
      <c r="T23" s="1">
        <v>3.4510000000000001</v>
      </c>
      <c r="U23" s="1">
        <v>3.6720000000000002</v>
      </c>
      <c r="V23" s="34">
        <f t="shared" si="4"/>
        <v>3.795666666666667</v>
      </c>
      <c r="W23" s="1"/>
      <c r="X23" s="1"/>
      <c r="Y23" s="1"/>
      <c r="Z23" s="34" t="e">
        <f t="shared" si="5"/>
        <v>#DIV/0!</v>
      </c>
      <c r="AA23" s="1"/>
      <c r="AB23" s="1"/>
      <c r="AC23" s="1"/>
      <c r="AD23" s="34" t="e">
        <f t="shared" si="6"/>
        <v>#DIV/0!</v>
      </c>
      <c r="AE23" s="1">
        <v>40.085000000000001</v>
      </c>
      <c r="AF23" s="1">
        <v>60.4</v>
      </c>
      <c r="AG23" s="1">
        <v>31.757999999999999</v>
      </c>
      <c r="AH23" s="34">
        <f t="shared" si="7"/>
        <v>44.080999999999996</v>
      </c>
      <c r="AI23" s="1"/>
      <c r="AJ23" s="1"/>
      <c r="AK23" s="1"/>
      <c r="AL23" s="34" t="e">
        <f t="shared" si="8"/>
        <v>#DIV/0!</v>
      </c>
      <c r="AM23" s="1"/>
      <c r="AN23" s="1"/>
      <c r="AO23" s="1"/>
      <c r="AP23" s="34" t="e">
        <f t="shared" si="9"/>
        <v>#DIV/0!</v>
      </c>
    </row>
    <row r="24" spans="1:43" s="35" customFormat="1" x14ac:dyDescent="0.15">
      <c r="A24" s="1" t="s">
        <v>127</v>
      </c>
      <c r="B24" s="1" t="s">
        <v>126</v>
      </c>
      <c r="C24" s="1"/>
      <c r="D24" s="1"/>
      <c r="E24" s="1"/>
      <c r="F24" s="34" t="e">
        <f t="shared" si="0"/>
        <v>#DIV/0!</v>
      </c>
      <c r="G24" s="1"/>
      <c r="H24" s="1"/>
      <c r="I24" s="1"/>
      <c r="J24" s="34" t="e">
        <f t="shared" si="1"/>
        <v>#DIV/0!</v>
      </c>
      <c r="K24" s="1">
        <v>1.7130000000000001</v>
      </c>
      <c r="L24" s="1">
        <v>1.077</v>
      </c>
      <c r="M24" s="1">
        <v>1.329</v>
      </c>
      <c r="N24" s="34">
        <f t="shared" si="2"/>
        <v>1.373</v>
      </c>
      <c r="O24" s="1"/>
      <c r="P24" s="1"/>
      <c r="Q24" s="1"/>
      <c r="R24" s="34" t="e">
        <f t="shared" si="3"/>
        <v>#DIV/0!</v>
      </c>
      <c r="S24" s="1">
        <v>3.5219999999999998</v>
      </c>
      <c r="T24" s="1">
        <v>3.77</v>
      </c>
      <c r="U24" s="1">
        <v>3.4009999999999998</v>
      </c>
      <c r="V24" s="34">
        <f t="shared" si="4"/>
        <v>3.5643333333333334</v>
      </c>
      <c r="W24" s="1"/>
      <c r="X24" s="1"/>
      <c r="Y24" s="1"/>
      <c r="Z24" s="34" t="e">
        <f t="shared" si="5"/>
        <v>#DIV/0!</v>
      </c>
      <c r="AA24" s="1"/>
      <c r="AB24" s="1"/>
      <c r="AC24" s="1"/>
      <c r="AD24" s="34" t="e">
        <f t="shared" si="6"/>
        <v>#DIV/0!</v>
      </c>
      <c r="AE24" s="1">
        <v>46.677999999999997</v>
      </c>
      <c r="AF24" s="1">
        <v>39.304000000000002</v>
      </c>
      <c r="AG24" s="1">
        <v>34.64</v>
      </c>
      <c r="AH24" s="34">
        <f t="shared" si="7"/>
        <v>40.207333333333331</v>
      </c>
      <c r="AI24" s="1"/>
      <c r="AJ24" s="1"/>
      <c r="AK24" s="1"/>
      <c r="AL24" s="34" t="e">
        <f t="shared" si="8"/>
        <v>#DIV/0!</v>
      </c>
      <c r="AM24" s="1"/>
      <c r="AN24" s="1"/>
      <c r="AO24" s="1"/>
      <c r="AP24" s="34" t="e">
        <f t="shared" si="9"/>
        <v>#DIV/0!</v>
      </c>
      <c r="AQ24" s="38"/>
    </row>
    <row r="25" spans="1:43" s="35" customFormat="1" x14ac:dyDescent="0.15">
      <c r="A25" s="1" t="s">
        <v>125</v>
      </c>
      <c r="B25" s="1" t="s">
        <v>124</v>
      </c>
      <c r="C25" s="1"/>
      <c r="D25" s="1"/>
      <c r="E25" s="1"/>
      <c r="F25" s="34" t="e">
        <f t="shared" si="0"/>
        <v>#DIV/0!</v>
      </c>
      <c r="G25" s="1"/>
      <c r="H25" s="1"/>
      <c r="I25" s="1"/>
      <c r="J25" s="34" t="e">
        <f t="shared" si="1"/>
        <v>#DIV/0!</v>
      </c>
      <c r="K25" s="1">
        <v>0.54800000000000004</v>
      </c>
      <c r="L25" s="1">
        <v>0.33400000000000002</v>
      </c>
      <c r="M25" s="1">
        <v>1.093</v>
      </c>
      <c r="N25" s="34">
        <f t="shared" si="2"/>
        <v>0.65833333333333333</v>
      </c>
      <c r="O25" s="1"/>
      <c r="P25" s="1"/>
      <c r="Q25" s="1"/>
      <c r="R25" s="34" t="e">
        <f t="shared" si="3"/>
        <v>#DIV/0!</v>
      </c>
      <c r="S25" s="1">
        <v>2.831</v>
      </c>
      <c r="T25" s="1">
        <v>2.153</v>
      </c>
      <c r="U25" s="1">
        <v>2.2919999999999998</v>
      </c>
      <c r="V25" s="34">
        <f t="shared" si="4"/>
        <v>2.4253333333333331</v>
      </c>
      <c r="W25" s="1"/>
      <c r="X25" s="1"/>
      <c r="Y25" s="1"/>
      <c r="Z25" s="34" t="e">
        <f t="shared" si="5"/>
        <v>#DIV/0!</v>
      </c>
      <c r="AA25" s="1"/>
      <c r="AB25" s="1"/>
      <c r="AC25" s="1"/>
      <c r="AD25" s="34" t="e">
        <f t="shared" si="6"/>
        <v>#DIV/0!</v>
      </c>
      <c r="AE25" s="1">
        <v>116.38</v>
      </c>
      <c r="AF25" s="1">
        <v>137.654</v>
      </c>
      <c r="AG25" s="1">
        <v>99.450999999999993</v>
      </c>
      <c r="AH25" s="34">
        <f t="shared" si="7"/>
        <v>117.82833333333333</v>
      </c>
      <c r="AI25" s="1"/>
      <c r="AJ25" s="1"/>
      <c r="AK25" s="1"/>
      <c r="AL25" s="34" t="e">
        <f t="shared" si="8"/>
        <v>#DIV/0!</v>
      </c>
      <c r="AM25" s="1"/>
      <c r="AN25" s="1"/>
      <c r="AO25" s="1"/>
      <c r="AP25" s="34" t="e">
        <f t="shared" si="9"/>
        <v>#DIV/0!</v>
      </c>
      <c r="AQ25" s="38"/>
    </row>
    <row r="26" spans="1:43" s="35" customFormat="1" x14ac:dyDescent="0.15">
      <c r="A26" s="1" t="s">
        <v>123</v>
      </c>
      <c r="B26" s="1" t="s">
        <v>122</v>
      </c>
      <c r="C26" s="1"/>
      <c r="D26" s="1"/>
      <c r="E26" s="1"/>
      <c r="F26" s="34" t="e">
        <f t="shared" si="0"/>
        <v>#DIV/0!</v>
      </c>
      <c r="G26" s="1"/>
      <c r="H26" s="1"/>
      <c r="I26" s="1"/>
      <c r="J26" s="34" t="e">
        <f t="shared" si="1"/>
        <v>#DIV/0!</v>
      </c>
      <c r="K26" s="1">
        <v>1.5649999999999999</v>
      </c>
      <c r="L26" s="1">
        <v>1.2549999999999999</v>
      </c>
      <c r="M26" s="1">
        <v>0.86399999999999999</v>
      </c>
      <c r="N26" s="34">
        <f t="shared" si="2"/>
        <v>1.228</v>
      </c>
      <c r="O26" s="1"/>
      <c r="P26" s="1"/>
      <c r="Q26" s="1"/>
      <c r="R26" s="34" t="e">
        <f t="shared" si="3"/>
        <v>#DIV/0!</v>
      </c>
      <c r="S26" s="1">
        <v>2.2909999999999999</v>
      </c>
      <c r="T26" s="1">
        <v>2.2240000000000002</v>
      </c>
      <c r="U26" s="1">
        <v>2.403</v>
      </c>
      <c r="V26" s="34">
        <f t="shared" si="4"/>
        <v>2.3060000000000005</v>
      </c>
      <c r="W26" s="1"/>
      <c r="X26" s="1"/>
      <c r="Y26" s="1"/>
      <c r="Z26" s="34" t="e">
        <f t="shared" si="5"/>
        <v>#DIV/0!</v>
      </c>
      <c r="AA26" s="1"/>
      <c r="AB26" s="1"/>
      <c r="AC26" s="1"/>
      <c r="AD26" s="34" t="e">
        <f t="shared" si="6"/>
        <v>#DIV/0!</v>
      </c>
      <c r="AE26" s="1">
        <v>590.77800000000002</v>
      </c>
      <c r="AF26" s="1">
        <v>600.15899999999999</v>
      </c>
      <c r="AG26" s="1">
        <v>451.32299999999998</v>
      </c>
      <c r="AH26" s="34">
        <f t="shared" si="7"/>
        <v>547.41999999999996</v>
      </c>
      <c r="AI26" s="1"/>
      <c r="AJ26" s="1"/>
      <c r="AK26" s="1"/>
      <c r="AL26" s="34" t="e">
        <f t="shared" si="8"/>
        <v>#DIV/0!</v>
      </c>
      <c r="AM26" s="1"/>
      <c r="AN26" s="1"/>
      <c r="AO26" s="1"/>
      <c r="AP26" s="34" t="e">
        <f t="shared" si="9"/>
        <v>#DIV/0!</v>
      </c>
      <c r="AQ26" s="38"/>
    </row>
    <row r="27" spans="1:43" s="35" customFormat="1" x14ac:dyDescent="0.15">
      <c r="A27" s="1" t="s">
        <v>121</v>
      </c>
      <c r="B27" s="1" t="s">
        <v>120</v>
      </c>
      <c r="C27" s="1"/>
      <c r="D27" s="1"/>
      <c r="E27" s="1"/>
      <c r="F27" s="34" t="e">
        <f t="shared" si="0"/>
        <v>#DIV/0!</v>
      </c>
      <c r="G27" s="1"/>
      <c r="H27" s="1"/>
      <c r="I27" s="1"/>
      <c r="J27" s="34" t="e">
        <f t="shared" si="1"/>
        <v>#DIV/0!</v>
      </c>
      <c r="K27" s="1">
        <v>0.72699999999999998</v>
      </c>
      <c r="L27" s="1">
        <v>1.0780000000000001</v>
      </c>
      <c r="M27" s="1">
        <v>0.53400000000000003</v>
      </c>
      <c r="N27" s="34">
        <f t="shared" si="2"/>
        <v>0.77966666666666684</v>
      </c>
      <c r="O27" s="1"/>
      <c r="P27" s="1"/>
      <c r="Q27" s="1"/>
      <c r="R27" s="34" t="e">
        <f t="shared" si="3"/>
        <v>#DIV/0!</v>
      </c>
      <c r="S27" s="1">
        <v>2.46</v>
      </c>
      <c r="T27" s="1">
        <v>2.2040000000000002</v>
      </c>
      <c r="U27" s="1">
        <v>1.8859999999999999</v>
      </c>
      <c r="V27" s="34">
        <f t="shared" si="4"/>
        <v>2.1833333333333331</v>
      </c>
      <c r="W27" s="1"/>
      <c r="X27" s="1"/>
      <c r="Y27" s="1"/>
      <c r="Z27" s="34" t="e">
        <f t="shared" si="5"/>
        <v>#DIV/0!</v>
      </c>
      <c r="AA27" s="1"/>
      <c r="AB27" s="1"/>
      <c r="AC27" s="1"/>
      <c r="AD27" s="34" t="e">
        <f t="shared" si="6"/>
        <v>#DIV/0!</v>
      </c>
      <c r="AE27" s="1">
        <v>182.102</v>
      </c>
      <c r="AF27" s="1">
        <v>247.99299999999999</v>
      </c>
      <c r="AG27" s="1">
        <v>264.42</v>
      </c>
      <c r="AH27" s="34">
        <f t="shared" si="7"/>
        <v>231.50500000000002</v>
      </c>
      <c r="AI27" s="1"/>
      <c r="AJ27" s="1"/>
      <c r="AK27" s="1"/>
      <c r="AL27" s="34" t="e">
        <f t="shared" si="8"/>
        <v>#DIV/0!</v>
      </c>
      <c r="AM27" s="1"/>
      <c r="AN27" s="1"/>
      <c r="AO27" s="1"/>
      <c r="AP27" s="34" t="e">
        <f t="shared" si="9"/>
        <v>#DIV/0!</v>
      </c>
      <c r="AQ27" s="38"/>
    </row>
    <row r="28" spans="1:43" s="35" customFormat="1" x14ac:dyDescent="0.15">
      <c r="A28" s="1" t="s">
        <v>119</v>
      </c>
      <c r="B28" s="1" t="s">
        <v>118</v>
      </c>
      <c r="C28" s="1"/>
      <c r="D28" s="1"/>
      <c r="E28" s="1"/>
      <c r="F28" s="34" t="e">
        <f t="shared" si="0"/>
        <v>#DIV/0!</v>
      </c>
      <c r="G28" s="1"/>
      <c r="H28" s="1"/>
      <c r="I28" s="1"/>
      <c r="J28" s="34" t="e">
        <f t="shared" si="1"/>
        <v>#DIV/0!</v>
      </c>
      <c r="K28" s="1">
        <v>1.3939999999999999</v>
      </c>
      <c r="L28" s="1">
        <v>0.123</v>
      </c>
      <c r="M28" s="1">
        <v>0.84499999999999997</v>
      </c>
      <c r="N28" s="34">
        <f t="shared" si="2"/>
        <v>0.78733333333333333</v>
      </c>
      <c r="O28" s="1"/>
      <c r="P28" s="1"/>
      <c r="Q28" s="1"/>
      <c r="R28" s="34" t="e">
        <f t="shared" si="3"/>
        <v>#DIV/0!</v>
      </c>
      <c r="S28" s="1">
        <v>3.85</v>
      </c>
      <c r="T28" s="1">
        <v>3.1850000000000001</v>
      </c>
      <c r="U28" s="1">
        <v>3.2839999999999998</v>
      </c>
      <c r="V28" s="34">
        <f t="shared" si="4"/>
        <v>3.4396666666666662</v>
      </c>
      <c r="W28" s="1"/>
      <c r="X28" s="1"/>
      <c r="Y28" s="1"/>
      <c r="Z28" s="34" t="e">
        <f t="shared" si="5"/>
        <v>#DIV/0!</v>
      </c>
      <c r="AA28" s="1"/>
      <c r="AB28" s="1"/>
      <c r="AC28" s="1"/>
      <c r="AD28" s="34" t="e">
        <f t="shared" si="6"/>
        <v>#DIV/0!</v>
      </c>
      <c r="AE28" s="1">
        <v>92.924000000000007</v>
      </c>
      <c r="AF28" s="1">
        <v>97.286000000000001</v>
      </c>
      <c r="AG28" s="1">
        <v>100.789</v>
      </c>
      <c r="AH28" s="34">
        <f t="shared" si="7"/>
        <v>96.99966666666667</v>
      </c>
      <c r="AI28" s="1"/>
      <c r="AJ28" s="1"/>
      <c r="AK28" s="1"/>
      <c r="AL28" s="34" t="e">
        <f t="shared" si="8"/>
        <v>#DIV/0!</v>
      </c>
      <c r="AM28" s="1"/>
      <c r="AN28" s="1"/>
      <c r="AO28" s="1"/>
      <c r="AP28" s="34" t="e">
        <f t="shared" si="9"/>
        <v>#DIV/0!</v>
      </c>
      <c r="AQ28" s="38"/>
    </row>
    <row r="29" spans="1:43" s="35" customFormat="1" x14ac:dyDescent="0.15">
      <c r="A29" s="1" t="s">
        <v>117</v>
      </c>
      <c r="B29" s="1" t="s">
        <v>116</v>
      </c>
      <c r="C29" s="1"/>
      <c r="D29" s="1"/>
      <c r="E29" s="1"/>
      <c r="F29" s="34" t="e">
        <f t="shared" si="0"/>
        <v>#DIV/0!</v>
      </c>
      <c r="G29" s="1"/>
      <c r="H29" s="1"/>
      <c r="I29" s="1"/>
      <c r="J29" s="34" t="e">
        <f t="shared" si="1"/>
        <v>#DIV/0!</v>
      </c>
      <c r="K29" s="1">
        <v>9.2999999999999999E-2</v>
      </c>
      <c r="L29" s="1">
        <v>1.1180000000000001</v>
      </c>
      <c r="M29" s="1">
        <v>0.70099999999999996</v>
      </c>
      <c r="N29" s="34">
        <f t="shared" si="2"/>
        <v>0.63733333333333331</v>
      </c>
      <c r="O29" s="1"/>
      <c r="P29" s="1"/>
      <c r="Q29" s="1"/>
      <c r="R29" s="34" t="e">
        <f t="shared" si="3"/>
        <v>#DIV/0!</v>
      </c>
      <c r="S29" s="1">
        <v>3.2450000000000001</v>
      </c>
      <c r="T29" s="1">
        <v>3.17</v>
      </c>
      <c r="U29" s="1">
        <v>3.5539999999999998</v>
      </c>
      <c r="V29" s="34">
        <f t="shared" si="4"/>
        <v>3.323</v>
      </c>
      <c r="W29" s="1"/>
      <c r="X29" s="1"/>
      <c r="Y29" s="1"/>
      <c r="Z29" s="34" t="e">
        <f t="shared" si="5"/>
        <v>#DIV/0!</v>
      </c>
      <c r="AA29" s="1"/>
      <c r="AB29" s="1"/>
      <c r="AC29" s="1"/>
      <c r="AD29" s="34" t="e">
        <f t="shared" si="6"/>
        <v>#DIV/0!</v>
      </c>
      <c r="AE29" s="1">
        <v>175.16900000000001</v>
      </c>
      <c r="AF29" s="1">
        <v>164.34399999999999</v>
      </c>
      <c r="AG29" s="1">
        <v>170.97200000000001</v>
      </c>
      <c r="AH29" s="34">
        <f t="shared" si="7"/>
        <v>170.16166666666666</v>
      </c>
      <c r="AI29" s="1"/>
      <c r="AJ29" s="1"/>
      <c r="AK29" s="1"/>
      <c r="AL29" s="34" t="e">
        <f t="shared" si="8"/>
        <v>#DIV/0!</v>
      </c>
      <c r="AM29" s="1"/>
      <c r="AN29" s="1"/>
      <c r="AO29" s="1"/>
      <c r="AP29" s="34" t="e">
        <f t="shared" si="9"/>
        <v>#DIV/0!</v>
      </c>
      <c r="AQ29" s="38"/>
    </row>
    <row r="30" spans="1:43" s="35" customFormat="1" x14ac:dyDescent="0.15">
      <c r="A30" s="1" t="s">
        <v>115</v>
      </c>
      <c r="B30" s="1" t="s">
        <v>114</v>
      </c>
      <c r="C30" s="1"/>
      <c r="D30" s="1"/>
      <c r="E30" s="1"/>
      <c r="F30" s="34" t="e">
        <f t="shared" si="0"/>
        <v>#DIV/0!</v>
      </c>
      <c r="G30" s="1"/>
      <c r="H30" s="1"/>
      <c r="I30" s="1"/>
      <c r="J30" s="34" t="e">
        <f t="shared" si="1"/>
        <v>#DIV/0!</v>
      </c>
      <c r="K30" s="1">
        <v>0.77700000000000002</v>
      </c>
      <c r="L30" s="1">
        <v>0.745</v>
      </c>
      <c r="M30" s="1">
        <v>1.639</v>
      </c>
      <c r="N30" s="34">
        <f t="shared" si="2"/>
        <v>1.0536666666666668</v>
      </c>
      <c r="O30" s="1"/>
      <c r="P30" s="1"/>
      <c r="Q30" s="1"/>
      <c r="R30" s="34" t="e">
        <f t="shared" si="3"/>
        <v>#DIV/0!</v>
      </c>
      <c r="S30" s="1">
        <v>3.2719999999999998</v>
      </c>
      <c r="T30" s="1">
        <v>2.7989999999999999</v>
      </c>
      <c r="U30" s="1">
        <v>2.7050000000000001</v>
      </c>
      <c r="V30" s="34">
        <f t="shared" si="4"/>
        <v>2.9253333333333331</v>
      </c>
      <c r="W30" s="1"/>
      <c r="X30" s="1"/>
      <c r="Y30" s="1"/>
      <c r="Z30" s="34" t="e">
        <f t="shared" si="5"/>
        <v>#DIV/0!</v>
      </c>
      <c r="AA30" s="1"/>
      <c r="AB30" s="1"/>
      <c r="AC30" s="1"/>
      <c r="AD30" s="34" t="e">
        <f t="shared" si="6"/>
        <v>#DIV/0!</v>
      </c>
      <c r="AE30" s="1">
        <v>155.93</v>
      </c>
      <c r="AF30" s="1">
        <v>178.17599999999999</v>
      </c>
      <c r="AG30" s="1">
        <v>175.58199999999999</v>
      </c>
      <c r="AH30" s="34">
        <f t="shared" si="7"/>
        <v>169.89599999999999</v>
      </c>
      <c r="AI30" s="1"/>
      <c r="AJ30" s="1"/>
      <c r="AK30" s="1"/>
      <c r="AL30" s="34" t="e">
        <f t="shared" si="8"/>
        <v>#DIV/0!</v>
      </c>
      <c r="AM30" s="1"/>
      <c r="AN30" s="1"/>
      <c r="AO30" s="1"/>
      <c r="AP30" s="34" t="e">
        <f t="shared" si="9"/>
        <v>#DIV/0!</v>
      </c>
      <c r="AQ30" s="38"/>
    </row>
    <row r="31" spans="1:43" s="35" customFormat="1" x14ac:dyDescent="0.15">
      <c r="A31" s="1" t="s">
        <v>113</v>
      </c>
      <c r="B31" s="1" t="s">
        <v>112</v>
      </c>
      <c r="C31" s="1"/>
      <c r="D31" s="1"/>
      <c r="E31" s="1"/>
      <c r="F31" s="34" t="e">
        <f t="shared" si="0"/>
        <v>#DIV/0!</v>
      </c>
      <c r="G31" s="1"/>
      <c r="H31" s="1"/>
      <c r="I31" s="1"/>
      <c r="J31" s="34" t="e">
        <f t="shared" si="1"/>
        <v>#DIV/0!</v>
      </c>
      <c r="K31" s="1">
        <v>0.35699999999999998</v>
      </c>
      <c r="L31" s="1">
        <v>1.2350000000000001</v>
      </c>
      <c r="M31" s="1">
        <v>4.0000000000000001E-3</v>
      </c>
      <c r="N31" s="34">
        <f t="shared" si="2"/>
        <v>0.53200000000000003</v>
      </c>
      <c r="O31" s="1"/>
      <c r="P31" s="1"/>
      <c r="Q31" s="1"/>
      <c r="R31" s="34" t="e">
        <f t="shared" si="3"/>
        <v>#DIV/0!</v>
      </c>
      <c r="S31" s="1">
        <v>1.3879999999999999</v>
      </c>
      <c r="T31" s="1">
        <v>2.1890000000000001</v>
      </c>
      <c r="U31" s="1">
        <v>1.986</v>
      </c>
      <c r="V31" s="34">
        <f t="shared" si="4"/>
        <v>1.8543333333333332</v>
      </c>
      <c r="W31" s="1"/>
      <c r="X31" s="1"/>
      <c r="Y31" s="1"/>
      <c r="Z31" s="34" t="e">
        <f t="shared" si="5"/>
        <v>#DIV/0!</v>
      </c>
      <c r="AA31" s="1"/>
      <c r="AB31" s="1"/>
      <c r="AC31" s="1"/>
      <c r="AD31" s="34" t="e">
        <f t="shared" si="6"/>
        <v>#DIV/0!</v>
      </c>
      <c r="AE31" s="1">
        <v>233.94900000000001</v>
      </c>
      <c r="AF31" s="1">
        <v>230.52600000000001</v>
      </c>
      <c r="AG31" s="1">
        <v>271.21100000000001</v>
      </c>
      <c r="AH31" s="34">
        <f t="shared" si="7"/>
        <v>245.22866666666667</v>
      </c>
      <c r="AI31" s="1"/>
      <c r="AJ31" s="1"/>
      <c r="AK31" s="1"/>
      <c r="AL31" s="34" t="e">
        <f t="shared" si="8"/>
        <v>#DIV/0!</v>
      </c>
      <c r="AM31" s="1"/>
      <c r="AN31" s="1"/>
      <c r="AO31" s="1"/>
      <c r="AP31" s="34" t="e">
        <f t="shared" si="9"/>
        <v>#DIV/0!</v>
      </c>
      <c r="AQ31" s="38"/>
    </row>
    <row r="32" spans="1:43" s="35" customFormat="1" x14ac:dyDescent="0.15">
      <c r="A32" s="1" t="s">
        <v>111</v>
      </c>
      <c r="B32" s="1" t="s">
        <v>110</v>
      </c>
      <c r="C32" s="1"/>
      <c r="D32" s="1"/>
      <c r="E32" s="1"/>
      <c r="F32" s="34" t="e">
        <f t="shared" si="0"/>
        <v>#DIV/0!</v>
      </c>
      <c r="G32" s="1"/>
      <c r="H32" s="1"/>
      <c r="I32" s="1"/>
      <c r="J32" s="34" t="e">
        <f t="shared" si="1"/>
        <v>#DIV/0!</v>
      </c>
      <c r="K32" s="1">
        <v>0</v>
      </c>
      <c r="L32" s="1">
        <v>0</v>
      </c>
      <c r="M32" s="1">
        <v>9.6000000000000002E-2</v>
      </c>
      <c r="N32" s="34">
        <f t="shared" si="2"/>
        <v>3.2000000000000001E-2</v>
      </c>
      <c r="O32" s="1"/>
      <c r="P32" s="1"/>
      <c r="Q32" s="1"/>
      <c r="R32" s="34" t="e">
        <f t="shared" si="3"/>
        <v>#DIV/0!</v>
      </c>
      <c r="S32" s="1">
        <v>1.728</v>
      </c>
      <c r="T32" s="1">
        <v>1.583</v>
      </c>
      <c r="U32" s="1">
        <v>2.0529999999999999</v>
      </c>
      <c r="V32" s="34">
        <f t="shared" si="4"/>
        <v>1.788</v>
      </c>
      <c r="W32" s="1"/>
      <c r="X32" s="1"/>
      <c r="Y32" s="1"/>
      <c r="Z32" s="34" t="e">
        <f t="shared" si="5"/>
        <v>#DIV/0!</v>
      </c>
      <c r="AA32" s="1"/>
      <c r="AB32" s="1"/>
      <c r="AC32" s="1"/>
      <c r="AD32" s="34" t="e">
        <f t="shared" si="6"/>
        <v>#DIV/0!</v>
      </c>
      <c r="AE32" s="1">
        <v>145.77000000000001</v>
      </c>
      <c r="AF32" s="1">
        <v>136.57</v>
      </c>
      <c r="AG32" s="1">
        <v>121.79</v>
      </c>
      <c r="AH32" s="34">
        <f t="shared" si="7"/>
        <v>134.71</v>
      </c>
      <c r="AI32" s="1"/>
      <c r="AJ32" s="1"/>
      <c r="AK32" s="1"/>
      <c r="AL32" s="34" t="e">
        <f t="shared" si="8"/>
        <v>#DIV/0!</v>
      </c>
      <c r="AM32" s="1"/>
      <c r="AN32" s="1"/>
      <c r="AO32" s="1"/>
      <c r="AP32" s="34" t="e">
        <f t="shared" si="9"/>
        <v>#DIV/0!</v>
      </c>
      <c r="AQ32" s="38"/>
    </row>
    <row r="33" spans="1:43" s="35" customFormat="1" x14ac:dyDescent="0.15">
      <c r="A33" s="1" t="s">
        <v>109</v>
      </c>
      <c r="B33" s="1" t="s">
        <v>108</v>
      </c>
      <c r="C33" s="1"/>
      <c r="D33" s="1"/>
      <c r="E33" s="1"/>
      <c r="F33" s="34" t="e">
        <f t="shared" si="0"/>
        <v>#DIV/0!</v>
      </c>
      <c r="G33" s="1"/>
      <c r="H33" s="1"/>
      <c r="I33" s="1"/>
      <c r="J33" s="34" t="e">
        <f t="shared" si="1"/>
        <v>#DIV/0!</v>
      </c>
      <c r="K33" s="1">
        <v>0.45900000000000002</v>
      </c>
      <c r="L33" s="1">
        <v>0.505</v>
      </c>
      <c r="M33" s="1">
        <v>0</v>
      </c>
      <c r="N33" s="34">
        <f t="shared" si="2"/>
        <v>0.3213333333333333</v>
      </c>
      <c r="O33" s="1"/>
      <c r="P33" s="1"/>
      <c r="Q33" s="1"/>
      <c r="R33" s="34" t="e">
        <f t="shared" si="3"/>
        <v>#DIV/0!</v>
      </c>
      <c r="S33" s="1">
        <v>1.3720000000000001</v>
      </c>
      <c r="T33" s="1">
        <v>1.7729999999999999</v>
      </c>
      <c r="U33" s="1">
        <v>1.411</v>
      </c>
      <c r="V33" s="34">
        <f t="shared" si="4"/>
        <v>1.5186666666666666</v>
      </c>
      <c r="W33" s="1"/>
      <c r="X33" s="1"/>
      <c r="Y33" s="1"/>
      <c r="Z33" s="34" t="e">
        <f t="shared" si="5"/>
        <v>#DIV/0!</v>
      </c>
      <c r="AA33" s="1"/>
      <c r="AB33" s="1"/>
      <c r="AC33" s="1"/>
      <c r="AD33" s="34" t="e">
        <f t="shared" si="6"/>
        <v>#DIV/0!</v>
      </c>
      <c r="AE33" s="1">
        <v>97.302000000000007</v>
      </c>
      <c r="AF33" s="1">
        <v>128.33199999999999</v>
      </c>
      <c r="AG33" s="1">
        <v>126.729</v>
      </c>
      <c r="AH33" s="34">
        <f t="shared" si="7"/>
        <v>117.45433333333334</v>
      </c>
      <c r="AI33" s="1"/>
      <c r="AJ33" s="1"/>
      <c r="AK33" s="1"/>
      <c r="AL33" s="34" t="e">
        <f t="shared" si="8"/>
        <v>#DIV/0!</v>
      </c>
      <c r="AM33" s="1"/>
      <c r="AN33" s="1"/>
      <c r="AO33" s="1"/>
      <c r="AP33" s="34" t="e">
        <f t="shared" si="9"/>
        <v>#DIV/0!</v>
      </c>
      <c r="AQ33" s="38"/>
    </row>
    <row r="34" spans="1:43" s="35" customFormat="1" x14ac:dyDescent="0.15">
      <c r="B34" s="1"/>
      <c r="C34" s="1"/>
      <c r="F34" s="34"/>
      <c r="J34" s="34"/>
      <c r="K34" s="1"/>
      <c r="N34" s="34"/>
      <c r="O34" s="1"/>
      <c r="R34" s="34"/>
      <c r="S34" s="1"/>
      <c r="V34" s="34"/>
      <c r="W34" s="1"/>
      <c r="Z34" s="34"/>
      <c r="AA34" s="1"/>
      <c r="AD34" s="34"/>
      <c r="AE34" s="1"/>
      <c r="AF34" s="41"/>
      <c r="AG34" s="41"/>
      <c r="AH34" s="34"/>
      <c r="AI34" s="1"/>
      <c r="AL34" s="34"/>
      <c r="AM34" s="1"/>
      <c r="AP34" s="34"/>
      <c r="AQ34" s="38"/>
    </row>
    <row r="35" spans="1:43" s="35" customFormat="1" x14ac:dyDescent="0.15">
      <c r="A35" s="38"/>
      <c r="B35" s="38"/>
      <c r="C35" s="30"/>
      <c r="D35" s="30" t="s">
        <v>156</v>
      </c>
      <c r="E35" s="30"/>
      <c r="F35" s="38"/>
      <c r="G35" s="30"/>
      <c r="H35" s="30" t="s">
        <v>155</v>
      </c>
      <c r="I35" s="30"/>
      <c r="J35" s="38"/>
      <c r="K35" s="30"/>
      <c r="L35" s="30" t="s">
        <v>154</v>
      </c>
      <c r="M35" s="30"/>
      <c r="N35" s="38"/>
      <c r="O35" s="30"/>
      <c r="P35" s="30" t="s">
        <v>153</v>
      </c>
      <c r="Q35" s="30"/>
      <c r="R35" s="38"/>
      <c r="S35" s="30"/>
      <c r="T35" s="30" t="s">
        <v>152</v>
      </c>
      <c r="U35" s="30"/>
      <c r="V35" s="38"/>
      <c r="W35" s="30"/>
      <c r="X35" s="30" t="s">
        <v>151</v>
      </c>
      <c r="Y35" s="30"/>
      <c r="Z35" s="30"/>
      <c r="AA35" s="40"/>
      <c r="AB35" s="30" t="s">
        <v>150</v>
      </c>
      <c r="AC35" s="30"/>
      <c r="AD35" s="39"/>
      <c r="AE35" s="30"/>
      <c r="AF35" s="30" t="s">
        <v>149</v>
      </c>
      <c r="AG35" s="30"/>
      <c r="AH35" s="38"/>
      <c r="AI35" s="30"/>
      <c r="AJ35" s="30" t="s">
        <v>148</v>
      </c>
      <c r="AK35" s="30"/>
      <c r="AL35" s="38"/>
      <c r="AM35" s="30"/>
      <c r="AN35" s="30" t="s">
        <v>147</v>
      </c>
      <c r="AO35" s="30"/>
      <c r="AP35" s="38"/>
    </row>
    <row r="36" spans="1:43" s="35" customFormat="1" ht="14" thickBot="1" x14ac:dyDescent="0.2">
      <c r="A36" s="37" t="s">
        <v>146</v>
      </c>
      <c r="B36" s="37" t="s">
        <v>145</v>
      </c>
      <c r="C36" s="37">
        <v>1</v>
      </c>
      <c r="D36" s="37">
        <v>2</v>
      </c>
      <c r="E36" s="37">
        <v>3</v>
      </c>
      <c r="F36" s="37" t="s">
        <v>144</v>
      </c>
      <c r="G36" s="37">
        <v>1</v>
      </c>
      <c r="H36" s="37">
        <v>2</v>
      </c>
      <c r="I36" s="37">
        <v>3</v>
      </c>
      <c r="J36" s="37" t="s">
        <v>144</v>
      </c>
      <c r="K36" s="37">
        <v>1</v>
      </c>
      <c r="L36" s="37">
        <v>2</v>
      </c>
      <c r="M36" s="37">
        <v>3</v>
      </c>
      <c r="N36" s="37" t="s">
        <v>144</v>
      </c>
      <c r="O36" s="37">
        <v>1</v>
      </c>
      <c r="P36" s="37">
        <v>2</v>
      </c>
      <c r="Q36" s="37">
        <v>3</v>
      </c>
      <c r="R36" s="37" t="s">
        <v>144</v>
      </c>
      <c r="S36" s="37">
        <v>1</v>
      </c>
      <c r="T36" s="37">
        <v>2</v>
      </c>
      <c r="U36" s="37">
        <v>3</v>
      </c>
      <c r="V36" s="37" t="s">
        <v>144</v>
      </c>
      <c r="W36" s="37">
        <v>1</v>
      </c>
      <c r="X36" s="37">
        <v>2</v>
      </c>
      <c r="Y36" s="37">
        <v>3</v>
      </c>
      <c r="Z36" s="37" t="s">
        <v>144</v>
      </c>
      <c r="AA36" s="37">
        <v>1</v>
      </c>
      <c r="AB36" s="37">
        <v>2</v>
      </c>
      <c r="AC36" s="37"/>
      <c r="AD36" s="37" t="s">
        <v>144</v>
      </c>
      <c r="AE36" s="37">
        <v>1</v>
      </c>
      <c r="AF36" s="37">
        <v>2</v>
      </c>
      <c r="AG36" s="37">
        <v>3</v>
      </c>
      <c r="AH36" s="37" t="s">
        <v>144</v>
      </c>
      <c r="AI36" s="37">
        <v>1</v>
      </c>
      <c r="AJ36" s="37">
        <v>2</v>
      </c>
      <c r="AK36" s="37">
        <v>3</v>
      </c>
      <c r="AL36" s="37" t="s">
        <v>144</v>
      </c>
      <c r="AM36" s="37">
        <v>1</v>
      </c>
      <c r="AN36" s="37">
        <v>2</v>
      </c>
      <c r="AO36" s="37">
        <v>3</v>
      </c>
      <c r="AP36" s="37" t="s">
        <v>144</v>
      </c>
    </row>
    <row r="37" spans="1:43" s="35" customFormat="1" ht="14" thickTop="1" x14ac:dyDescent="0.15">
      <c r="A37" s="1" t="s">
        <v>143</v>
      </c>
      <c r="B37" s="1" t="s">
        <v>142</v>
      </c>
      <c r="C37" s="1"/>
      <c r="D37" s="1"/>
      <c r="E37" s="1"/>
      <c r="F37" s="34" t="e">
        <f t="shared" ref="F37:F54" si="10">AVERAGE(C37:E37)</f>
        <v>#DIV/0!</v>
      </c>
      <c r="G37" s="1"/>
      <c r="H37" s="1"/>
      <c r="I37" s="1"/>
      <c r="J37" s="34" t="e">
        <f t="shared" ref="J37:J54" si="11">AVERAGE(G37:I37)</f>
        <v>#DIV/0!</v>
      </c>
      <c r="K37" s="1">
        <v>0</v>
      </c>
      <c r="L37" s="1">
        <v>0.125</v>
      </c>
      <c r="M37" s="1"/>
      <c r="N37" s="34">
        <f t="shared" ref="N37:N54" si="12">AVERAGE(K37:M37)</f>
        <v>6.25E-2</v>
      </c>
      <c r="O37" s="1"/>
      <c r="P37" s="1"/>
      <c r="Q37" s="1"/>
      <c r="R37" s="34" t="e">
        <f t="shared" ref="R37:R54" si="13">AVERAGE(O37:Q37)</f>
        <v>#DIV/0!</v>
      </c>
      <c r="S37" s="1">
        <v>0</v>
      </c>
      <c r="T37" s="1">
        <v>0</v>
      </c>
      <c r="U37" s="1">
        <v>0</v>
      </c>
      <c r="V37" s="34">
        <f t="shared" ref="V37:V54" si="14">AVERAGE(S37:U37)</f>
        <v>0</v>
      </c>
      <c r="W37" s="1">
        <v>1.5269999999999999</v>
      </c>
      <c r="X37" s="1">
        <v>1.593</v>
      </c>
      <c r="Y37" s="1">
        <v>1.444</v>
      </c>
      <c r="Z37" s="34">
        <f t="shared" ref="Z37:Z54" si="15">AVERAGE(W37:Y37)</f>
        <v>1.5213333333333334</v>
      </c>
      <c r="AA37" s="1"/>
      <c r="AB37" s="1"/>
      <c r="AC37" s="36"/>
      <c r="AD37" s="34" t="e">
        <f t="shared" ref="AD37:AD54" si="16">AVERAGE(AA37:AB37)</f>
        <v>#DIV/0!</v>
      </c>
      <c r="AE37" s="1"/>
      <c r="AF37" s="1"/>
      <c r="AG37" s="1"/>
      <c r="AH37" s="34" t="e">
        <f t="shared" ref="AH37:AH54" si="17">AVERAGE(AE37:AG37)</f>
        <v>#DIV/0!</v>
      </c>
      <c r="AI37" s="1">
        <v>0.21099999999999999</v>
      </c>
      <c r="AJ37" s="1">
        <v>8.4000000000000005E-2</v>
      </c>
      <c r="AK37" s="1">
        <v>0.127</v>
      </c>
      <c r="AL37" s="34">
        <f t="shared" ref="AL37:AL54" si="18">AVERAGE(AI37:AK37)</f>
        <v>0.14066666666666666</v>
      </c>
      <c r="AM37" s="1">
        <v>3.5670000000000002</v>
      </c>
      <c r="AN37" s="1">
        <v>4.0149999999999997</v>
      </c>
      <c r="AO37" s="1">
        <v>3.3580000000000001</v>
      </c>
      <c r="AP37" s="34">
        <f t="shared" ref="AP37:AP54" si="19">AVERAGE(AM37:AO37)</f>
        <v>3.6466666666666665</v>
      </c>
    </row>
    <row r="38" spans="1:43" s="35" customFormat="1" x14ac:dyDescent="0.15">
      <c r="A38" s="1" t="s">
        <v>141</v>
      </c>
      <c r="B38" s="1" t="s">
        <v>140</v>
      </c>
      <c r="C38" s="1"/>
      <c r="D38" s="1"/>
      <c r="E38" s="1"/>
      <c r="F38" s="34" t="e">
        <f t="shared" si="10"/>
        <v>#DIV/0!</v>
      </c>
      <c r="G38" s="1"/>
      <c r="H38" s="1"/>
      <c r="I38" s="1"/>
      <c r="J38" s="34" t="e">
        <f t="shared" si="11"/>
        <v>#DIV/0!</v>
      </c>
      <c r="K38" s="1">
        <v>0</v>
      </c>
      <c r="L38" s="1">
        <v>3.4000000000000002E-2</v>
      </c>
      <c r="M38" s="1"/>
      <c r="N38" s="34">
        <f t="shared" si="12"/>
        <v>1.7000000000000001E-2</v>
      </c>
      <c r="O38" s="1"/>
      <c r="P38" s="1"/>
      <c r="Q38" s="1"/>
      <c r="R38" s="34" t="e">
        <f t="shared" si="13"/>
        <v>#DIV/0!</v>
      </c>
      <c r="S38" s="1">
        <v>0</v>
      </c>
      <c r="T38" s="1"/>
      <c r="U38" s="1"/>
      <c r="V38" s="34">
        <f t="shared" si="14"/>
        <v>0</v>
      </c>
      <c r="W38" s="1">
        <v>1.5569999999999999</v>
      </c>
      <c r="X38" s="1">
        <v>2.1150000000000002</v>
      </c>
      <c r="Y38" s="1">
        <v>2.101</v>
      </c>
      <c r="Z38" s="34">
        <f t="shared" si="15"/>
        <v>1.9243333333333332</v>
      </c>
      <c r="AA38" s="1"/>
      <c r="AB38" s="1"/>
      <c r="AC38" s="36"/>
      <c r="AD38" s="34" t="e">
        <f t="shared" si="16"/>
        <v>#DIV/0!</v>
      </c>
      <c r="AE38" s="1"/>
      <c r="AF38" s="1"/>
      <c r="AG38" s="1"/>
      <c r="AH38" s="34" t="e">
        <f t="shared" si="17"/>
        <v>#DIV/0!</v>
      </c>
      <c r="AI38" s="1">
        <v>0.154</v>
      </c>
      <c r="AJ38" s="1">
        <v>0.23699999999999999</v>
      </c>
      <c r="AK38" s="1">
        <v>0.17499999999999999</v>
      </c>
      <c r="AL38" s="34">
        <f t="shared" si="18"/>
        <v>0.18866666666666668</v>
      </c>
      <c r="AM38" s="1">
        <v>3.7309999999999999</v>
      </c>
      <c r="AN38" s="1">
        <v>3.3690000000000002</v>
      </c>
      <c r="AO38" s="1">
        <v>2.0579999999999998</v>
      </c>
      <c r="AP38" s="34">
        <f t="shared" si="19"/>
        <v>3.0526666666666666</v>
      </c>
    </row>
    <row r="39" spans="1:43" s="35" customFormat="1" x14ac:dyDescent="0.15">
      <c r="A39" s="1" t="s">
        <v>139</v>
      </c>
      <c r="B39" s="1" t="s">
        <v>138</v>
      </c>
      <c r="C39" s="1"/>
      <c r="D39" s="1"/>
      <c r="E39" s="1"/>
      <c r="F39" s="34" t="e">
        <f t="shared" si="10"/>
        <v>#DIV/0!</v>
      </c>
      <c r="G39" s="1"/>
      <c r="H39" s="1"/>
      <c r="I39" s="1"/>
      <c r="J39" s="34" t="e">
        <f t="shared" si="11"/>
        <v>#DIV/0!</v>
      </c>
      <c r="K39" s="1">
        <v>0.41</v>
      </c>
      <c r="L39" s="1">
        <v>0.58099999999999996</v>
      </c>
      <c r="M39" s="1">
        <v>0</v>
      </c>
      <c r="N39" s="34">
        <f t="shared" si="12"/>
        <v>0.33033333333333331</v>
      </c>
      <c r="O39" s="1"/>
      <c r="P39" s="1"/>
      <c r="Q39" s="1"/>
      <c r="R39" s="34" t="e">
        <f t="shared" si="13"/>
        <v>#DIV/0!</v>
      </c>
      <c r="S39" s="1">
        <v>0</v>
      </c>
      <c r="T39" s="1">
        <v>0.19</v>
      </c>
      <c r="U39" s="1">
        <v>0.14899999999999999</v>
      </c>
      <c r="V39" s="34">
        <f t="shared" si="14"/>
        <v>0.11299999999999999</v>
      </c>
      <c r="W39" s="1">
        <v>5.4660000000000002</v>
      </c>
      <c r="X39" s="1">
        <v>5.1050000000000004</v>
      </c>
      <c r="Y39" s="1">
        <v>5.4359999999999999</v>
      </c>
      <c r="Z39" s="34">
        <f t="shared" si="15"/>
        <v>5.3356666666666674</v>
      </c>
      <c r="AA39" s="1"/>
      <c r="AB39" s="1"/>
      <c r="AC39" s="36"/>
      <c r="AD39" s="34" t="e">
        <f t="shared" si="16"/>
        <v>#DIV/0!</v>
      </c>
      <c r="AE39" s="1"/>
      <c r="AF39" s="1"/>
      <c r="AG39" s="1"/>
      <c r="AH39" s="34" t="e">
        <f t="shared" si="17"/>
        <v>#DIV/0!</v>
      </c>
      <c r="AI39" s="1">
        <v>0.30299999999999999</v>
      </c>
      <c r="AJ39" s="1">
        <v>0.40300000000000002</v>
      </c>
      <c r="AK39" s="1">
        <v>0.45700000000000002</v>
      </c>
      <c r="AL39" s="34">
        <f t="shared" si="18"/>
        <v>0.38766666666666666</v>
      </c>
      <c r="AM39" s="1">
        <v>4.0789999999999997</v>
      </c>
      <c r="AN39" s="1">
        <v>4.6509999999999998</v>
      </c>
      <c r="AO39" s="1">
        <v>3.3660000000000001</v>
      </c>
      <c r="AP39" s="34">
        <f t="shared" si="19"/>
        <v>4.032</v>
      </c>
    </row>
    <row r="40" spans="1:43" s="35" customFormat="1" x14ac:dyDescent="0.15">
      <c r="A40" s="1" t="s">
        <v>137</v>
      </c>
      <c r="B40" s="1" t="s">
        <v>136</v>
      </c>
      <c r="C40" s="1"/>
      <c r="D40" s="1"/>
      <c r="E40" s="1"/>
      <c r="F40" s="34" t="e">
        <f t="shared" si="10"/>
        <v>#DIV/0!</v>
      </c>
      <c r="G40" s="1"/>
      <c r="H40" s="1"/>
      <c r="I40" s="1"/>
      <c r="J40" s="34" t="e">
        <f t="shared" si="11"/>
        <v>#DIV/0!</v>
      </c>
      <c r="K40" s="1">
        <v>4.2000000000000003E-2</v>
      </c>
      <c r="L40" s="1">
        <v>0.25800000000000001</v>
      </c>
      <c r="M40" s="1"/>
      <c r="N40" s="34">
        <f t="shared" si="12"/>
        <v>0.15</v>
      </c>
      <c r="O40" s="1"/>
      <c r="P40" s="1"/>
      <c r="Q40" s="1"/>
      <c r="R40" s="34" t="e">
        <f t="shared" si="13"/>
        <v>#DIV/0!</v>
      </c>
      <c r="S40" s="1">
        <v>0</v>
      </c>
      <c r="T40" s="1"/>
      <c r="U40" s="1"/>
      <c r="V40" s="34">
        <f t="shared" si="14"/>
        <v>0</v>
      </c>
      <c r="W40" s="1">
        <v>3.7080000000000002</v>
      </c>
      <c r="X40" s="1">
        <v>3.109</v>
      </c>
      <c r="Y40" s="1">
        <v>3.4660000000000002</v>
      </c>
      <c r="Z40" s="34">
        <f t="shared" si="15"/>
        <v>3.4276666666666671</v>
      </c>
      <c r="AA40" s="1"/>
      <c r="AB40" s="36"/>
      <c r="AC40" s="36"/>
      <c r="AD40" s="34" t="e">
        <f t="shared" si="16"/>
        <v>#DIV/0!</v>
      </c>
      <c r="AE40" s="1"/>
      <c r="AF40" s="1"/>
      <c r="AG40" s="1"/>
      <c r="AH40" s="34" t="e">
        <f t="shared" si="17"/>
        <v>#DIV/0!</v>
      </c>
      <c r="AI40" s="1">
        <v>0.105</v>
      </c>
      <c r="AJ40" s="1">
        <v>0.495</v>
      </c>
      <c r="AK40" s="1">
        <v>0.157</v>
      </c>
      <c r="AL40" s="34">
        <f t="shared" si="18"/>
        <v>0.25233333333333335</v>
      </c>
      <c r="AM40" s="1">
        <v>3.3479999999999999</v>
      </c>
      <c r="AN40" s="1">
        <v>4.444</v>
      </c>
      <c r="AO40" s="1">
        <v>4.78</v>
      </c>
      <c r="AP40" s="34">
        <f t="shared" si="19"/>
        <v>4.1906666666666661</v>
      </c>
    </row>
    <row r="41" spans="1:43" s="35" customFormat="1" x14ac:dyDescent="0.15">
      <c r="A41" s="1" t="s">
        <v>135</v>
      </c>
      <c r="B41" s="1" t="s">
        <v>134</v>
      </c>
      <c r="C41" s="1"/>
      <c r="D41" s="1"/>
      <c r="E41" s="1"/>
      <c r="F41" s="34" t="e">
        <f t="shared" si="10"/>
        <v>#DIV/0!</v>
      </c>
      <c r="G41" s="1"/>
      <c r="H41" s="1"/>
      <c r="I41" s="1"/>
      <c r="J41" s="34" t="e">
        <f t="shared" si="11"/>
        <v>#DIV/0!</v>
      </c>
      <c r="K41" s="1">
        <v>0</v>
      </c>
      <c r="L41" s="1">
        <v>0</v>
      </c>
      <c r="M41" s="1">
        <v>0</v>
      </c>
      <c r="N41" s="34">
        <f t="shared" si="12"/>
        <v>0</v>
      </c>
      <c r="O41" s="1"/>
      <c r="P41" s="1"/>
      <c r="Q41" s="1"/>
      <c r="R41" s="34" t="e">
        <f t="shared" si="13"/>
        <v>#DIV/0!</v>
      </c>
      <c r="S41" s="1">
        <v>0</v>
      </c>
      <c r="T41" s="1"/>
      <c r="U41" s="1"/>
      <c r="V41" s="34">
        <f t="shared" si="14"/>
        <v>0</v>
      </c>
      <c r="W41" s="1">
        <v>5.3079999999999998</v>
      </c>
      <c r="X41" s="1">
        <v>4.6639999999999997</v>
      </c>
      <c r="Y41" s="1">
        <v>4.6689999999999996</v>
      </c>
      <c r="Z41" s="34">
        <f t="shared" si="15"/>
        <v>4.8803333333333327</v>
      </c>
      <c r="AA41" s="1"/>
      <c r="AB41" s="36"/>
      <c r="AC41" s="36"/>
      <c r="AD41" s="34" t="e">
        <f t="shared" si="16"/>
        <v>#DIV/0!</v>
      </c>
      <c r="AE41" s="1"/>
      <c r="AF41" s="1"/>
      <c r="AG41" s="1"/>
      <c r="AH41" s="34" t="e">
        <f t="shared" si="17"/>
        <v>#DIV/0!</v>
      </c>
      <c r="AI41" s="1">
        <v>0.10100000000000001</v>
      </c>
      <c r="AJ41" s="1">
        <v>0.13800000000000001</v>
      </c>
      <c r="AK41" s="1">
        <v>0.161</v>
      </c>
      <c r="AL41" s="34">
        <f t="shared" si="18"/>
        <v>0.13333333333333333</v>
      </c>
      <c r="AM41" s="1">
        <v>2.4790000000000001</v>
      </c>
      <c r="AN41" s="1">
        <v>2.6850000000000001</v>
      </c>
      <c r="AO41" s="1">
        <v>4.2089999999999996</v>
      </c>
      <c r="AP41" s="34">
        <f t="shared" si="19"/>
        <v>3.124333333333333</v>
      </c>
    </row>
    <row r="42" spans="1:43" s="35" customFormat="1" x14ac:dyDescent="0.15">
      <c r="A42" s="1" t="s">
        <v>133</v>
      </c>
      <c r="B42" s="1" t="s">
        <v>132</v>
      </c>
      <c r="C42" s="1"/>
      <c r="D42" s="1"/>
      <c r="E42" s="1"/>
      <c r="F42" s="34" t="e">
        <f t="shared" si="10"/>
        <v>#DIV/0!</v>
      </c>
      <c r="G42" s="1"/>
      <c r="H42" s="1"/>
      <c r="I42" s="1"/>
      <c r="J42" s="34" t="e">
        <f t="shared" si="11"/>
        <v>#DIV/0!</v>
      </c>
      <c r="K42" s="1">
        <v>0</v>
      </c>
      <c r="L42" s="1">
        <v>0</v>
      </c>
      <c r="M42" s="1">
        <v>0</v>
      </c>
      <c r="N42" s="34">
        <f t="shared" si="12"/>
        <v>0</v>
      </c>
      <c r="O42" s="1"/>
      <c r="P42" s="1"/>
      <c r="Q42" s="1"/>
      <c r="R42" s="34" t="e">
        <f t="shared" si="13"/>
        <v>#DIV/0!</v>
      </c>
      <c r="S42" s="1">
        <v>0</v>
      </c>
      <c r="T42" s="1"/>
      <c r="U42" s="1">
        <v>0</v>
      </c>
      <c r="V42" s="34">
        <f t="shared" si="14"/>
        <v>0</v>
      </c>
      <c r="W42" s="1">
        <v>4.5419999999999998</v>
      </c>
      <c r="X42" s="1">
        <v>4.3019999999999996</v>
      </c>
      <c r="Y42" s="1">
        <v>4.4020000000000001</v>
      </c>
      <c r="Z42" s="34">
        <f t="shared" si="15"/>
        <v>4.4153333333333329</v>
      </c>
      <c r="AA42" s="1"/>
      <c r="AB42" s="36"/>
      <c r="AC42" s="36"/>
      <c r="AD42" s="34" t="e">
        <f t="shared" si="16"/>
        <v>#DIV/0!</v>
      </c>
      <c r="AE42" s="1"/>
      <c r="AF42" s="1"/>
      <c r="AG42" s="1"/>
      <c r="AH42" s="34" t="e">
        <f t="shared" si="17"/>
        <v>#DIV/0!</v>
      </c>
      <c r="AI42" s="1">
        <v>8.5999999999999993E-2</v>
      </c>
      <c r="AJ42" s="1">
        <v>6.9000000000000006E-2</v>
      </c>
      <c r="AK42" s="1">
        <v>0.124</v>
      </c>
      <c r="AL42" s="34">
        <f t="shared" si="18"/>
        <v>9.3000000000000013E-2</v>
      </c>
      <c r="AM42" s="1">
        <v>2.6240000000000001</v>
      </c>
      <c r="AN42" s="1">
        <v>2.8610000000000002</v>
      </c>
      <c r="AO42" s="1">
        <v>4.5270000000000001</v>
      </c>
      <c r="AP42" s="34">
        <f t="shared" si="19"/>
        <v>3.3373333333333335</v>
      </c>
    </row>
    <row r="43" spans="1:43" s="35" customFormat="1" x14ac:dyDescent="0.15">
      <c r="A43" s="1" t="s">
        <v>131</v>
      </c>
      <c r="B43" s="1" t="s">
        <v>130</v>
      </c>
      <c r="C43" s="1"/>
      <c r="D43" s="1"/>
      <c r="E43" s="1"/>
      <c r="F43" s="34" t="e">
        <f t="shared" si="10"/>
        <v>#DIV/0!</v>
      </c>
      <c r="G43" s="1"/>
      <c r="H43" s="1"/>
      <c r="I43" s="1"/>
      <c r="J43" s="34" t="e">
        <f t="shared" si="11"/>
        <v>#DIV/0!</v>
      </c>
      <c r="K43" s="1">
        <v>0</v>
      </c>
      <c r="L43" s="1">
        <v>0.13</v>
      </c>
      <c r="M43" s="1">
        <v>3.2000000000000001E-2</v>
      </c>
      <c r="N43" s="34">
        <f t="shared" si="12"/>
        <v>5.3999999999999999E-2</v>
      </c>
      <c r="O43" s="1"/>
      <c r="P43" s="1"/>
      <c r="Q43" s="1"/>
      <c r="R43" s="34" t="e">
        <f t="shared" si="13"/>
        <v>#DIV/0!</v>
      </c>
      <c r="S43" s="1">
        <v>0</v>
      </c>
      <c r="T43" s="1"/>
      <c r="U43" s="1">
        <v>0</v>
      </c>
      <c r="V43" s="34">
        <f t="shared" si="14"/>
        <v>0</v>
      </c>
      <c r="W43" s="1">
        <v>8.4450000000000003</v>
      </c>
      <c r="X43" s="1">
        <v>7.0179999999999998</v>
      </c>
      <c r="Y43" s="1">
        <v>7.1219999999999999</v>
      </c>
      <c r="Z43" s="34">
        <f t="shared" si="15"/>
        <v>7.5283333333333333</v>
      </c>
      <c r="AA43" s="1"/>
      <c r="AB43" s="36"/>
      <c r="AC43" s="36"/>
      <c r="AD43" s="34" t="e">
        <f t="shared" si="16"/>
        <v>#DIV/0!</v>
      </c>
      <c r="AE43" s="1"/>
      <c r="AF43" s="1"/>
      <c r="AG43" s="1"/>
      <c r="AH43" s="34" t="e">
        <f t="shared" si="17"/>
        <v>#DIV/0!</v>
      </c>
      <c r="AI43" s="1">
        <v>0.70399999999999996</v>
      </c>
      <c r="AJ43" s="1">
        <v>1.1220000000000001</v>
      </c>
      <c r="AK43" s="1">
        <v>0.78900000000000003</v>
      </c>
      <c r="AL43" s="34">
        <f t="shared" si="18"/>
        <v>0.8716666666666667</v>
      </c>
      <c r="AM43" s="1">
        <v>7.0609999999999999</v>
      </c>
      <c r="AN43" s="1">
        <v>7.91</v>
      </c>
      <c r="AO43" s="1">
        <v>8.1470000000000002</v>
      </c>
      <c r="AP43" s="34">
        <f t="shared" si="19"/>
        <v>7.7060000000000004</v>
      </c>
    </row>
    <row r="44" spans="1:43" s="35" customFormat="1" x14ac:dyDescent="0.15">
      <c r="A44" s="1" t="s">
        <v>129</v>
      </c>
      <c r="B44" s="1" t="s">
        <v>128</v>
      </c>
      <c r="C44" s="1"/>
      <c r="D44" s="1"/>
      <c r="E44" s="1"/>
      <c r="F44" s="34" t="e">
        <f t="shared" si="10"/>
        <v>#DIV/0!</v>
      </c>
      <c r="G44" s="1"/>
      <c r="H44" s="1"/>
      <c r="I44" s="1"/>
      <c r="J44" s="34" t="e">
        <f t="shared" si="11"/>
        <v>#DIV/0!</v>
      </c>
      <c r="K44" s="1">
        <v>0</v>
      </c>
      <c r="L44" s="1">
        <v>0</v>
      </c>
      <c r="M44" s="1"/>
      <c r="N44" s="34">
        <f t="shared" si="12"/>
        <v>0</v>
      </c>
      <c r="O44" s="1"/>
      <c r="P44" s="1"/>
      <c r="Q44" s="1"/>
      <c r="R44" s="34" t="e">
        <f t="shared" si="13"/>
        <v>#DIV/0!</v>
      </c>
      <c r="S44" s="1">
        <v>0</v>
      </c>
      <c r="T44" s="1">
        <v>0</v>
      </c>
      <c r="U44" s="1">
        <v>0</v>
      </c>
      <c r="V44" s="34">
        <f t="shared" si="14"/>
        <v>0</v>
      </c>
      <c r="W44" s="1">
        <v>8.2620000000000005</v>
      </c>
      <c r="X44" s="1">
        <v>7.7329999999999997</v>
      </c>
      <c r="Y44" s="1">
        <v>6.7809999999999997</v>
      </c>
      <c r="Z44" s="34">
        <f t="shared" si="15"/>
        <v>7.5919999999999996</v>
      </c>
      <c r="AA44" s="1"/>
      <c r="AB44" s="36"/>
      <c r="AC44" s="36"/>
      <c r="AD44" s="34" t="e">
        <f t="shared" si="16"/>
        <v>#DIV/0!</v>
      </c>
      <c r="AE44" s="1"/>
      <c r="AF44" s="1"/>
      <c r="AG44" s="1"/>
      <c r="AH44" s="34" t="e">
        <f t="shared" si="17"/>
        <v>#DIV/0!</v>
      </c>
      <c r="AI44" s="1">
        <v>1.234</v>
      </c>
      <c r="AJ44" s="1">
        <v>1.292</v>
      </c>
      <c r="AK44" s="1">
        <v>1.625</v>
      </c>
      <c r="AL44" s="34">
        <f t="shared" si="18"/>
        <v>1.3836666666666666</v>
      </c>
      <c r="AM44" s="1">
        <v>4.4909999999999997</v>
      </c>
      <c r="AN44" s="1">
        <v>6.7050000000000001</v>
      </c>
      <c r="AO44" s="1">
        <v>7.1230000000000002</v>
      </c>
      <c r="AP44" s="34">
        <f t="shared" si="19"/>
        <v>6.1063333333333327</v>
      </c>
    </row>
    <row r="45" spans="1:43" x14ac:dyDescent="0.15">
      <c r="A45" s="1" t="s">
        <v>127</v>
      </c>
      <c r="B45" s="1" t="s">
        <v>126</v>
      </c>
      <c r="F45" s="34" t="e">
        <f t="shared" si="10"/>
        <v>#DIV/0!</v>
      </c>
      <c r="J45" s="34" t="e">
        <f t="shared" si="11"/>
        <v>#DIV/0!</v>
      </c>
      <c r="K45" s="1">
        <v>0</v>
      </c>
      <c r="L45" s="1">
        <v>0</v>
      </c>
      <c r="M45" s="1">
        <v>0</v>
      </c>
      <c r="N45" s="34">
        <f t="shared" si="12"/>
        <v>0</v>
      </c>
      <c r="R45" s="34" t="e">
        <f t="shared" si="13"/>
        <v>#DIV/0!</v>
      </c>
      <c r="S45" s="1">
        <v>0</v>
      </c>
      <c r="T45" s="1">
        <v>0</v>
      </c>
      <c r="V45" s="34">
        <f t="shared" si="14"/>
        <v>0</v>
      </c>
      <c r="W45" s="1">
        <v>8.5310000000000006</v>
      </c>
      <c r="X45" s="1">
        <v>8.2080000000000002</v>
      </c>
      <c r="Y45" s="1">
        <v>7.6630000000000003</v>
      </c>
      <c r="Z45" s="34">
        <f t="shared" si="15"/>
        <v>8.1340000000000003</v>
      </c>
      <c r="AD45" s="34" t="e">
        <f t="shared" si="16"/>
        <v>#DIV/0!</v>
      </c>
      <c r="AH45" s="34" t="e">
        <f t="shared" si="17"/>
        <v>#DIV/0!</v>
      </c>
      <c r="AI45" s="1">
        <v>1.361</v>
      </c>
      <c r="AJ45" s="1">
        <v>1.649</v>
      </c>
      <c r="AK45" s="1">
        <v>1.206</v>
      </c>
      <c r="AL45" s="34">
        <f t="shared" si="18"/>
        <v>1.4053333333333331</v>
      </c>
      <c r="AM45" s="1">
        <v>4.2720000000000002</v>
      </c>
      <c r="AN45" s="1">
        <v>6.5750000000000002</v>
      </c>
      <c r="AO45" s="1">
        <v>7.5350000000000001</v>
      </c>
      <c r="AP45" s="34">
        <f t="shared" si="19"/>
        <v>6.1273333333333335</v>
      </c>
    </row>
    <row r="46" spans="1:43" x14ac:dyDescent="0.15">
      <c r="A46" s="1" t="s">
        <v>125</v>
      </c>
      <c r="B46" s="1" t="s">
        <v>124</v>
      </c>
      <c r="F46" s="34" t="e">
        <f t="shared" si="10"/>
        <v>#DIV/0!</v>
      </c>
      <c r="J46" s="34" t="e">
        <f t="shared" si="11"/>
        <v>#DIV/0!</v>
      </c>
      <c r="K46" s="1">
        <v>0</v>
      </c>
      <c r="L46" s="1">
        <v>0.20300000000000001</v>
      </c>
      <c r="M46" s="1">
        <v>0</v>
      </c>
      <c r="N46" s="34">
        <f t="shared" si="12"/>
        <v>6.7666666666666667E-2</v>
      </c>
      <c r="R46" s="34" t="e">
        <f t="shared" si="13"/>
        <v>#DIV/0!</v>
      </c>
      <c r="S46" s="1">
        <v>0</v>
      </c>
      <c r="U46" s="1">
        <v>0</v>
      </c>
      <c r="V46" s="34">
        <f t="shared" si="14"/>
        <v>0</v>
      </c>
      <c r="W46" s="1">
        <v>15.702</v>
      </c>
      <c r="X46" s="1">
        <v>19.943000000000001</v>
      </c>
      <c r="Y46" s="1">
        <v>16.140999999999998</v>
      </c>
      <c r="Z46" s="34">
        <f t="shared" si="15"/>
        <v>17.262</v>
      </c>
      <c r="AD46" s="34" t="e">
        <f t="shared" si="16"/>
        <v>#DIV/0!</v>
      </c>
      <c r="AH46" s="34" t="e">
        <f t="shared" si="17"/>
        <v>#DIV/0!</v>
      </c>
      <c r="AI46" s="1">
        <v>0.09</v>
      </c>
      <c r="AJ46" s="1">
        <v>0.29099999999999998</v>
      </c>
      <c r="AK46" s="1">
        <v>0.308</v>
      </c>
      <c r="AL46" s="34">
        <f t="shared" si="18"/>
        <v>0.22966666666666669</v>
      </c>
      <c r="AM46" s="1">
        <v>11.936</v>
      </c>
      <c r="AN46" s="1">
        <v>12.164</v>
      </c>
      <c r="AO46" s="1">
        <v>12.173999999999999</v>
      </c>
      <c r="AP46" s="34">
        <f t="shared" si="19"/>
        <v>12.091333333333333</v>
      </c>
    </row>
    <row r="47" spans="1:43" x14ac:dyDescent="0.15">
      <c r="A47" s="1" t="s">
        <v>123</v>
      </c>
      <c r="B47" s="1" t="s">
        <v>122</v>
      </c>
      <c r="F47" s="34" t="e">
        <f t="shared" si="10"/>
        <v>#DIV/0!</v>
      </c>
      <c r="J47" s="34" t="e">
        <f t="shared" si="11"/>
        <v>#DIV/0!</v>
      </c>
      <c r="K47" s="1">
        <v>0</v>
      </c>
      <c r="L47" s="1">
        <v>0</v>
      </c>
      <c r="M47" s="1">
        <v>0</v>
      </c>
      <c r="N47" s="34">
        <f t="shared" si="12"/>
        <v>0</v>
      </c>
      <c r="R47" s="34" t="e">
        <f t="shared" si="13"/>
        <v>#DIV/0!</v>
      </c>
      <c r="S47" s="1">
        <v>3.7999999999999999E-2</v>
      </c>
      <c r="T47" s="1">
        <v>0</v>
      </c>
      <c r="U47" s="1">
        <v>0</v>
      </c>
      <c r="V47" s="34">
        <f t="shared" si="14"/>
        <v>1.2666666666666666E-2</v>
      </c>
      <c r="W47" s="1">
        <v>19.617999999999999</v>
      </c>
      <c r="X47" s="1">
        <v>21.222000000000001</v>
      </c>
      <c r="Y47" s="1">
        <v>17.800999999999998</v>
      </c>
      <c r="Z47" s="34">
        <f t="shared" si="15"/>
        <v>19.547000000000001</v>
      </c>
      <c r="AD47" s="34" t="e">
        <f t="shared" si="16"/>
        <v>#DIV/0!</v>
      </c>
      <c r="AH47" s="34" t="e">
        <f t="shared" si="17"/>
        <v>#DIV/0!</v>
      </c>
      <c r="AI47" s="1">
        <v>0.58199999999999996</v>
      </c>
      <c r="AJ47" s="1">
        <v>4.4999999999999998E-2</v>
      </c>
      <c r="AK47" s="1">
        <v>0.48499999999999999</v>
      </c>
      <c r="AL47" s="34">
        <f t="shared" si="18"/>
        <v>0.3706666666666667</v>
      </c>
      <c r="AM47" s="1">
        <v>10.244999999999999</v>
      </c>
      <c r="AN47" s="1">
        <v>11.863</v>
      </c>
      <c r="AO47" s="1">
        <v>10.567</v>
      </c>
      <c r="AP47" s="34">
        <f t="shared" si="19"/>
        <v>10.891666666666666</v>
      </c>
    </row>
    <row r="48" spans="1:43" x14ac:dyDescent="0.15">
      <c r="A48" s="1" t="s">
        <v>121</v>
      </c>
      <c r="B48" s="1" t="s">
        <v>120</v>
      </c>
      <c r="F48" s="34" t="e">
        <f t="shared" si="10"/>
        <v>#DIV/0!</v>
      </c>
      <c r="J48" s="34" t="e">
        <f t="shared" si="11"/>
        <v>#DIV/0!</v>
      </c>
      <c r="L48" s="1">
        <v>9.2999999999999999E-2</v>
      </c>
      <c r="N48" s="34">
        <f t="shared" si="12"/>
        <v>9.2999999999999999E-2</v>
      </c>
      <c r="R48" s="34" t="e">
        <f t="shared" si="13"/>
        <v>#DIV/0!</v>
      </c>
      <c r="S48" s="1">
        <v>0</v>
      </c>
      <c r="T48" s="1">
        <v>0</v>
      </c>
      <c r="U48" s="1">
        <v>0</v>
      </c>
      <c r="V48" s="34">
        <f t="shared" si="14"/>
        <v>0</v>
      </c>
      <c r="W48" s="1">
        <v>17.998999999999999</v>
      </c>
      <c r="X48" s="1">
        <v>23.91</v>
      </c>
      <c r="Y48" s="1">
        <v>17.422999999999998</v>
      </c>
      <c r="Z48" s="34">
        <f t="shared" si="15"/>
        <v>19.777333333333331</v>
      </c>
      <c r="AD48" s="34" t="e">
        <f t="shared" si="16"/>
        <v>#DIV/0!</v>
      </c>
      <c r="AH48" s="34" t="e">
        <f t="shared" si="17"/>
        <v>#DIV/0!</v>
      </c>
      <c r="AI48" s="1">
        <v>0.34899999999999998</v>
      </c>
      <c r="AJ48" s="1">
        <v>9.4E-2</v>
      </c>
      <c r="AK48" s="1">
        <v>0</v>
      </c>
      <c r="AL48" s="34">
        <f t="shared" si="18"/>
        <v>0.14766666666666664</v>
      </c>
      <c r="AM48" s="1">
        <v>11.41</v>
      </c>
      <c r="AN48" s="1">
        <v>13.180999999999999</v>
      </c>
      <c r="AO48" s="1">
        <v>12.308</v>
      </c>
      <c r="AP48" s="34">
        <f t="shared" si="19"/>
        <v>12.299666666666667</v>
      </c>
    </row>
    <row r="49" spans="1:42" x14ac:dyDescent="0.15">
      <c r="A49" s="1" t="s">
        <v>119</v>
      </c>
      <c r="B49" s="1" t="s">
        <v>118</v>
      </c>
      <c r="F49" s="34" t="e">
        <f t="shared" si="10"/>
        <v>#DIV/0!</v>
      </c>
      <c r="J49" s="34" t="e">
        <f t="shared" si="11"/>
        <v>#DIV/0!</v>
      </c>
      <c r="K49" s="1">
        <v>0</v>
      </c>
      <c r="N49" s="34">
        <f t="shared" si="12"/>
        <v>0</v>
      </c>
      <c r="R49" s="34" t="e">
        <f t="shared" si="13"/>
        <v>#DIV/0!</v>
      </c>
      <c r="S49" s="1">
        <v>0</v>
      </c>
      <c r="T49" s="1">
        <v>0</v>
      </c>
      <c r="U49" s="1">
        <v>0</v>
      </c>
      <c r="V49" s="34">
        <f t="shared" si="14"/>
        <v>0</v>
      </c>
      <c r="W49" s="1">
        <v>13.631</v>
      </c>
      <c r="X49" s="1">
        <v>13.625999999999999</v>
      </c>
      <c r="Y49" s="1">
        <v>10.983000000000001</v>
      </c>
      <c r="Z49" s="34">
        <f t="shared" si="15"/>
        <v>12.746666666666664</v>
      </c>
      <c r="AD49" s="34" t="e">
        <f t="shared" si="16"/>
        <v>#DIV/0!</v>
      </c>
      <c r="AH49" s="34" t="e">
        <f t="shared" si="17"/>
        <v>#DIV/0!</v>
      </c>
      <c r="AI49" s="1">
        <v>0.61099999999999999</v>
      </c>
      <c r="AJ49" s="1">
        <v>0.24299999999999999</v>
      </c>
      <c r="AK49" s="1">
        <v>0.57799999999999996</v>
      </c>
      <c r="AL49" s="34">
        <f t="shared" si="18"/>
        <v>0.47733333333333333</v>
      </c>
      <c r="AM49" s="1">
        <v>10.417999999999999</v>
      </c>
      <c r="AN49" s="1">
        <v>11.297000000000001</v>
      </c>
      <c r="AO49" s="1">
        <v>11.656000000000001</v>
      </c>
      <c r="AP49" s="34">
        <f t="shared" si="19"/>
        <v>11.123666666666667</v>
      </c>
    </row>
    <row r="50" spans="1:42" x14ac:dyDescent="0.15">
      <c r="A50" s="1" t="s">
        <v>117</v>
      </c>
      <c r="B50" s="1" t="s">
        <v>116</v>
      </c>
      <c r="F50" s="34" t="e">
        <f t="shared" si="10"/>
        <v>#DIV/0!</v>
      </c>
      <c r="J50" s="34" t="e">
        <f t="shared" si="11"/>
        <v>#DIV/0!</v>
      </c>
      <c r="K50" s="1">
        <v>0</v>
      </c>
      <c r="L50" s="1">
        <v>0</v>
      </c>
      <c r="N50" s="34">
        <f t="shared" si="12"/>
        <v>0</v>
      </c>
      <c r="R50" s="34" t="e">
        <f t="shared" si="13"/>
        <v>#DIV/0!</v>
      </c>
      <c r="S50" s="1">
        <v>0</v>
      </c>
      <c r="T50" s="1">
        <v>0</v>
      </c>
      <c r="V50" s="34">
        <f t="shared" si="14"/>
        <v>0</v>
      </c>
      <c r="W50" s="1">
        <v>12.702</v>
      </c>
      <c r="X50" s="1">
        <v>10.867000000000001</v>
      </c>
      <c r="Y50" s="1">
        <v>9.58</v>
      </c>
      <c r="Z50" s="34">
        <f t="shared" si="15"/>
        <v>11.049666666666667</v>
      </c>
      <c r="AD50" s="34" t="e">
        <f t="shared" si="16"/>
        <v>#DIV/0!</v>
      </c>
      <c r="AH50" s="34" t="e">
        <f t="shared" si="17"/>
        <v>#DIV/0!</v>
      </c>
      <c r="AI50" s="1">
        <v>7.0000000000000007E-2</v>
      </c>
      <c r="AJ50" s="1">
        <v>0.253</v>
      </c>
      <c r="AK50" s="1">
        <v>0.30599999999999999</v>
      </c>
      <c r="AL50" s="34">
        <f t="shared" si="18"/>
        <v>0.20966666666666667</v>
      </c>
      <c r="AM50" s="1">
        <v>11.991</v>
      </c>
      <c r="AN50" s="1">
        <v>11.356</v>
      </c>
      <c r="AO50" s="1">
        <v>10.986000000000001</v>
      </c>
      <c r="AP50" s="34">
        <f t="shared" si="19"/>
        <v>11.444333333333333</v>
      </c>
    </row>
    <row r="51" spans="1:42" x14ac:dyDescent="0.15">
      <c r="A51" s="1" t="s">
        <v>115</v>
      </c>
      <c r="B51" s="1" t="s">
        <v>114</v>
      </c>
      <c r="F51" s="34" t="e">
        <f t="shared" si="10"/>
        <v>#DIV/0!</v>
      </c>
      <c r="J51" s="34" t="e">
        <f t="shared" si="11"/>
        <v>#DIV/0!</v>
      </c>
      <c r="K51" s="1">
        <v>0.09</v>
      </c>
      <c r="M51" s="1">
        <v>0</v>
      </c>
      <c r="N51" s="34">
        <f t="shared" si="12"/>
        <v>4.4999999999999998E-2</v>
      </c>
      <c r="R51" s="34" t="e">
        <f t="shared" si="13"/>
        <v>#DIV/0!</v>
      </c>
      <c r="S51" s="1">
        <v>0</v>
      </c>
      <c r="U51" s="1">
        <v>0</v>
      </c>
      <c r="V51" s="34">
        <f t="shared" si="14"/>
        <v>0</v>
      </c>
      <c r="W51" s="1">
        <v>11.141999999999999</v>
      </c>
      <c r="X51" s="1">
        <v>10.423</v>
      </c>
      <c r="Y51" s="1">
        <v>9.0649999999999995</v>
      </c>
      <c r="Z51" s="34">
        <f t="shared" si="15"/>
        <v>10.209999999999999</v>
      </c>
      <c r="AD51" s="34" t="e">
        <f t="shared" si="16"/>
        <v>#DIV/0!</v>
      </c>
      <c r="AH51" s="34" t="e">
        <f t="shared" si="17"/>
        <v>#DIV/0!</v>
      </c>
      <c r="AI51" s="1">
        <v>8.3000000000000004E-2</v>
      </c>
      <c r="AJ51" s="1">
        <v>0.34499999999999997</v>
      </c>
      <c r="AK51" s="1">
        <v>0.13700000000000001</v>
      </c>
      <c r="AL51" s="34">
        <f t="shared" si="18"/>
        <v>0.18833333333333332</v>
      </c>
      <c r="AM51" s="1">
        <v>11.827</v>
      </c>
      <c r="AN51" s="1">
        <v>10.747999999999999</v>
      </c>
      <c r="AO51" s="1">
        <v>10.212999999999999</v>
      </c>
      <c r="AP51" s="34">
        <f t="shared" si="19"/>
        <v>10.929333333333332</v>
      </c>
    </row>
    <row r="52" spans="1:42" x14ac:dyDescent="0.15">
      <c r="A52" s="1" t="s">
        <v>113</v>
      </c>
      <c r="B52" s="1" t="s">
        <v>112</v>
      </c>
      <c r="F52" s="34" t="e">
        <f t="shared" si="10"/>
        <v>#DIV/0!</v>
      </c>
      <c r="J52" s="34" t="e">
        <f t="shared" si="11"/>
        <v>#DIV/0!</v>
      </c>
      <c r="K52" s="1">
        <v>0</v>
      </c>
      <c r="L52" s="1">
        <v>3.2000000000000001E-2</v>
      </c>
      <c r="M52" s="1">
        <v>0</v>
      </c>
      <c r="N52" s="34">
        <f t="shared" si="12"/>
        <v>1.0666666666666666E-2</v>
      </c>
      <c r="R52" s="34" t="e">
        <f t="shared" si="13"/>
        <v>#DIV/0!</v>
      </c>
      <c r="S52" s="1">
        <v>0</v>
      </c>
      <c r="T52" s="1">
        <v>6.0999999999999999E-2</v>
      </c>
      <c r="U52" s="1">
        <v>3.5999999999999997E-2</v>
      </c>
      <c r="V52" s="34">
        <f t="shared" si="14"/>
        <v>3.2333333333333332E-2</v>
      </c>
      <c r="W52" s="1">
        <v>9.4320000000000004</v>
      </c>
      <c r="X52" s="1">
        <v>7.9939999999999998</v>
      </c>
      <c r="Y52" s="1">
        <v>7.2859999999999996</v>
      </c>
      <c r="Z52" s="34">
        <f t="shared" si="15"/>
        <v>8.2373333333333338</v>
      </c>
      <c r="AD52" s="34" t="e">
        <f t="shared" si="16"/>
        <v>#DIV/0!</v>
      </c>
      <c r="AH52" s="34" t="e">
        <f t="shared" si="17"/>
        <v>#DIV/0!</v>
      </c>
      <c r="AI52" s="1">
        <v>0.47299999999999998</v>
      </c>
      <c r="AJ52" s="1">
        <v>0.59799999999999998</v>
      </c>
      <c r="AK52" s="1">
        <v>0.33900000000000002</v>
      </c>
      <c r="AL52" s="34">
        <f t="shared" si="18"/>
        <v>0.47</v>
      </c>
      <c r="AM52" s="1">
        <v>9.3670000000000009</v>
      </c>
      <c r="AN52" s="1">
        <v>9.3049999999999997</v>
      </c>
      <c r="AO52" s="1">
        <v>9.1739999999999995</v>
      </c>
      <c r="AP52" s="34">
        <f t="shared" si="19"/>
        <v>9.282</v>
      </c>
    </row>
    <row r="53" spans="1:42" x14ac:dyDescent="0.15">
      <c r="A53" s="1" t="s">
        <v>111</v>
      </c>
      <c r="B53" s="1" t="s">
        <v>110</v>
      </c>
      <c r="F53" s="34" t="e">
        <f t="shared" si="10"/>
        <v>#DIV/0!</v>
      </c>
      <c r="J53" s="34" t="e">
        <f t="shared" si="11"/>
        <v>#DIV/0!</v>
      </c>
      <c r="M53" s="1">
        <v>9.2999999999999999E-2</v>
      </c>
      <c r="N53" s="34">
        <f t="shared" si="12"/>
        <v>9.2999999999999999E-2</v>
      </c>
      <c r="R53" s="34" t="e">
        <f t="shared" si="13"/>
        <v>#DIV/0!</v>
      </c>
      <c r="S53" s="1">
        <v>0</v>
      </c>
      <c r="T53" s="1">
        <v>0</v>
      </c>
      <c r="V53" s="34">
        <f t="shared" si="14"/>
        <v>0</v>
      </c>
      <c r="W53" s="1">
        <v>8.6660000000000004</v>
      </c>
      <c r="X53" s="1">
        <v>8.0440000000000005</v>
      </c>
      <c r="Y53" s="1">
        <v>8.19</v>
      </c>
      <c r="Z53" s="34">
        <f t="shared" si="15"/>
        <v>8.2999999999999989</v>
      </c>
      <c r="AD53" s="34" t="e">
        <f t="shared" si="16"/>
        <v>#DIV/0!</v>
      </c>
      <c r="AH53" s="34" t="e">
        <f t="shared" si="17"/>
        <v>#DIV/0!</v>
      </c>
      <c r="AI53" s="1">
        <v>0.191</v>
      </c>
      <c r="AJ53" s="1">
        <v>0</v>
      </c>
      <c r="AK53" s="1">
        <v>5.3999999999999999E-2</v>
      </c>
      <c r="AL53" s="34">
        <f t="shared" si="18"/>
        <v>8.1666666666666665E-2</v>
      </c>
      <c r="AM53" s="1">
        <v>6.4340000000000002</v>
      </c>
      <c r="AN53" s="1">
        <v>6.0170000000000003</v>
      </c>
      <c r="AO53" s="1">
        <v>9.0079999999999991</v>
      </c>
      <c r="AP53" s="34">
        <f t="shared" si="19"/>
        <v>7.1529999999999996</v>
      </c>
    </row>
    <row r="54" spans="1:42" x14ac:dyDescent="0.15">
      <c r="A54" s="1" t="s">
        <v>109</v>
      </c>
      <c r="B54" s="1" t="s">
        <v>108</v>
      </c>
      <c r="F54" s="34" t="e">
        <f t="shared" si="10"/>
        <v>#DIV/0!</v>
      </c>
      <c r="J54" s="34" t="e">
        <f t="shared" si="11"/>
        <v>#DIV/0!</v>
      </c>
      <c r="K54" s="1">
        <v>6.5000000000000002E-2</v>
      </c>
      <c r="M54" s="1">
        <v>4.8000000000000001E-2</v>
      </c>
      <c r="N54" s="34">
        <f t="shared" si="12"/>
        <v>5.6500000000000002E-2</v>
      </c>
      <c r="R54" s="34" t="e">
        <f t="shared" si="13"/>
        <v>#DIV/0!</v>
      </c>
      <c r="S54" s="1">
        <v>0</v>
      </c>
      <c r="T54" s="1">
        <v>0</v>
      </c>
      <c r="U54" s="1">
        <v>0</v>
      </c>
      <c r="V54" s="34">
        <f t="shared" si="14"/>
        <v>0</v>
      </c>
      <c r="W54" s="1">
        <v>7.8819999999999997</v>
      </c>
      <c r="X54" s="1">
        <v>5.9729999999999999</v>
      </c>
      <c r="Y54" s="1">
        <v>4.7560000000000002</v>
      </c>
      <c r="Z54" s="34">
        <f t="shared" si="15"/>
        <v>6.2036666666666669</v>
      </c>
      <c r="AD54" s="34" t="e">
        <f t="shared" si="16"/>
        <v>#DIV/0!</v>
      </c>
      <c r="AH54" s="34" t="e">
        <f t="shared" si="17"/>
        <v>#DIV/0!</v>
      </c>
      <c r="AI54" s="1">
        <v>0.124</v>
      </c>
      <c r="AJ54" s="1">
        <v>0.108</v>
      </c>
      <c r="AK54" s="1">
        <v>0.23599999999999999</v>
      </c>
      <c r="AL54" s="34">
        <f t="shared" si="18"/>
        <v>0.156</v>
      </c>
      <c r="AM54" s="1">
        <v>5.7270000000000003</v>
      </c>
      <c r="AN54" s="1">
        <v>5.08</v>
      </c>
      <c r="AO54" s="1">
        <v>4.6139999999999999</v>
      </c>
      <c r="AP54" s="34">
        <f t="shared" si="19"/>
        <v>5.1403333333333334</v>
      </c>
    </row>
    <row r="55" spans="1:42" x14ac:dyDescent="0.15">
      <c r="AP55" s="34"/>
    </row>
    <row r="57" spans="1:42" s="32" customFormat="1" ht="16" x14ac:dyDescent="0.2">
      <c r="G57" s="33" t="s">
        <v>107</v>
      </c>
    </row>
    <row r="58" spans="1:42" x14ac:dyDescent="0.15">
      <c r="B58" s="30" t="s">
        <v>106</v>
      </c>
      <c r="D58" s="30" t="s">
        <v>105</v>
      </c>
      <c r="F58" s="30" t="s">
        <v>104</v>
      </c>
      <c r="H58" s="30" t="s">
        <v>103</v>
      </c>
      <c r="J58" s="30" t="s">
        <v>102</v>
      </c>
      <c r="L58" s="30" t="s">
        <v>101</v>
      </c>
      <c r="N58" s="31" t="s">
        <v>100</v>
      </c>
      <c r="P58" s="30" t="s">
        <v>99</v>
      </c>
    </row>
    <row r="59" spans="1:42" ht="15" x14ac:dyDescent="0.2">
      <c r="A59" s="2" t="s">
        <v>98</v>
      </c>
      <c r="B59" s="1" t="e">
        <f>N16*((0.12/'sample '!$G$3)/(1/5))/#REF!</f>
        <v>#REF!</v>
      </c>
      <c r="D59" s="1" t="e">
        <f>T40*((0.12/$L$5)/(1/5))/$E$3</f>
        <v>#DIV/0!</v>
      </c>
      <c r="F59" s="1" t="e">
        <f>AF40*((0.12/J$5)/(1/5))/$E$3</f>
        <v>#DIV/0!</v>
      </c>
      <c r="H59" s="1" t="e">
        <f>H50*((0.12/$L28)/(1/5))/$E$3</f>
        <v>#DIV/0!</v>
      </c>
      <c r="J59" s="1" t="e">
        <f>L50*((0.12/$L28)/(1/5))/$E$3</f>
        <v>#DIV/0!</v>
      </c>
      <c r="L59" s="1" t="e">
        <f>T50*((0.12/$L28)/(1/5))/$E$3</f>
        <v>#DIV/0!</v>
      </c>
      <c r="N59" s="1" t="e">
        <f>X50*((0.12/$L28)/(1/5))/$E$3</f>
        <v>#DIV/0!</v>
      </c>
      <c r="P59" s="1" t="e">
        <f>AJ50*((0.12/$L28)/(1/5))/$E$3</f>
        <v>#DIV/0!</v>
      </c>
    </row>
    <row r="60" spans="1:42" ht="15" x14ac:dyDescent="0.2">
      <c r="A60" s="2" t="s">
        <v>97</v>
      </c>
      <c r="B60" s="1">
        <f>N17*((0.12/'sample '!$G$4)/(1/5))/'EC1'!N19</f>
        <v>0.55985092814230231</v>
      </c>
      <c r="D60" s="1" t="e">
        <f>T41*((0.12/$L$6)/(1/5))/$E$3</f>
        <v>#DIV/0!</v>
      </c>
      <c r="F60" s="1" t="e">
        <f>AF41*((0.12/J$6)/(1/5))/$E$3</f>
        <v>#DIV/0!</v>
      </c>
      <c r="H60" s="1" t="e">
        <f>H51*((0.12/$L29)/(1/5))/$E$3</f>
        <v>#DIV/0!</v>
      </c>
      <c r="J60" s="1" t="e">
        <f>L51*((0.12/$L29)/(1/5))/$E$3</f>
        <v>#DIV/0!</v>
      </c>
      <c r="L60" s="1" t="e">
        <f>T51*((0.12/$L29)/(1/5))/$E$3</f>
        <v>#DIV/0!</v>
      </c>
      <c r="N60" s="1" t="e">
        <f>X51*((0.12/$L29)/(1/5))/$E$3</f>
        <v>#DIV/0!</v>
      </c>
      <c r="P60" s="1" t="e">
        <f>AJ51*((0.12/$L29)/(1/5))/$E$3</f>
        <v>#DIV/0!</v>
      </c>
    </row>
    <row r="61" spans="1:42" ht="15" x14ac:dyDescent="0.2">
      <c r="A61" s="2" t="s">
        <v>96</v>
      </c>
      <c r="B61" s="1" t="e">
        <f>N18*((0.12/'sample '!$G$3)/(1/5))/#REF!</f>
        <v>#REF!</v>
      </c>
      <c r="D61" s="1" t="e">
        <f>T42*((0.12/$L$7)/(1/5))/$E$3</f>
        <v>#DIV/0!</v>
      </c>
      <c r="F61" s="1" t="e">
        <f>AF42*((0.12/J$7)/(1/5))/$E$3</f>
        <v>#DIV/0!</v>
      </c>
      <c r="H61" s="1" t="e">
        <f>H52*((0.12/$L30)/(1/5))/$E$3</f>
        <v>#DIV/0!</v>
      </c>
      <c r="J61" s="1" t="e">
        <f>L52*((0.12/$L30)/(1/5))/$E$3</f>
        <v>#DIV/0!</v>
      </c>
      <c r="L61" s="1" t="e">
        <f>T52*((0.12/$L30)/(1/5))/$E$3</f>
        <v>#DIV/0!</v>
      </c>
      <c r="N61" s="1" t="e">
        <f>X52*((0.12/$L30)/(1/5))/$E$3</f>
        <v>#DIV/0!</v>
      </c>
      <c r="P61" s="1" t="e">
        <f>AJ52*((0.12/$L30)/(1/5))/$E$3</f>
        <v>#DIV/0!</v>
      </c>
    </row>
    <row r="62" spans="1:42" ht="15" x14ac:dyDescent="0.2">
      <c r="A62" s="2" t="s">
        <v>95</v>
      </c>
      <c r="B62" s="1" t="e">
        <f>N19*((0.12/'sample '!$G$3)/(1/5))/#REF!</f>
        <v>#REF!</v>
      </c>
      <c r="D62" s="1" t="e">
        <f>T43*((0.12/$L$2)/(1/5))/$E$3</f>
        <v>#DIV/0!</v>
      </c>
      <c r="F62" s="1" t="e">
        <f>AF43*((0.12/J$2)/(1/5))/$E$3</f>
        <v>#DIV/0!</v>
      </c>
      <c r="H62" s="1" t="e">
        <f>H53*((0.12/$L25)/(1/5))/$E$3</f>
        <v>#DIV/0!</v>
      </c>
      <c r="J62" s="1" t="e">
        <f>L53*((0.12/$L25)/(1/5))/$E$3</f>
        <v>#DIV/0!</v>
      </c>
      <c r="L62" s="1" t="e">
        <f>T53*((0.12/$L25)/(1/5))/$E$3</f>
        <v>#DIV/0!</v>
      </c>
      <c r="N62" s="1" t="e">
        <f>X53*((0.12/$L25)/(1/5))/$E$3</f>
        <v>#DIV/0!</v>
      </c>
      <c r="P62" s="1" t="e">
        <f>AJ53*((0.12/$L25)/(1/5))/$E$3</f>
        <v>#DIV/0!</v>
      </c>
    </row>
    <row r="63" spans="1:42" ht="15" x14ac:dyDescent="0.2">
      <c r="A63" s="2" t="s">
        <v>94</v>
      </c>
      <c r="B63" s="1" t="e">
        <f>N20*((0.12/'sample '!$G$3)/(1/5))/#REF!</f>
        <v>#REF!</v>
      </c>
      <c r="D63" s="1" t="e">
        <f>T44*((0.12/$L$3)/(1/5))/$E$3</f>
        <v>#DIV/0!</v>
      </c>
      <c r="F63" s="1" t="e">
        <f>AF44*((0.12/J$3)/(1/5))/$E$3</f>
        <v>#DIV/0!</v>
      </c>
      <c r="H63" s="1" t="e">
        <f>H54*((0.12/$L26)/(1/5))/$E$3</f>
        <v>#DIV/0!</v>
      </c>
      <c r="J63" s="1" t="e">
        <f>L54*((0.12/$L26)/(1/5))/$E$3</f>
        <v>#DIV/0!</v>
      </c>
      <c r="L63" s="1" t="e">
        <f>T54*((0.12/$L26)/(1/5))/$E$3</f>
        <v>#DIV/0!</v>
      </c>
      <c r="N63" s="1" t="e">
        <f>X54*((0.12/$L26)/(1/5))/$E$3</f>
        <v>#DIV/0!</v>
      </c>
      <c r="P63" s="1" t="e">
        <f>AJ54*((0.12/$L26)/(1/5))/$E$3</f>
        <v>#DIV/0!</v>
      </c>
    </row>
    <row r="64" spans="1:42" ht="15" x14ac:dyDescent="0.2">
      <c r="A64" s="2" t="s">
        <v>93</v>
      </c>
      <c r="B64" s="1" t="e">
        <f>N21*((0.12/'sample '!$G$3)/(1/5))/#REF!</f>
        <v>#REF!</v>
      </c>
      <c r="D64" s="1" t="e">
        <f>T45*((0.12/$L$4)/(1/5))/$E$3</f>
        <v>#DIV/0!</v>
      </c>
      <c r="F64" s="1" t="e">
        <f>AF45*((0.12/J$4)/(1/5))/$E$3</f>
        <v>#DIV/0!</v>
      </c>
      <c r="H64" s="1" t="e">
        <f>H55*((0.12/$L27)/(1/5))/$E$3</f>
        <v>#DIV/0!</v>
      </c>
      <c r="J64" s="1" t="e">
        <f>L55*((0.12/$L27)/(1/5))/$E$3</f>
        <v>#DIV/0!</v>
      </c>
      <c r="L64" s="1" t="e">
        <f>T55*((0.12/$L27)/(1/5))/$E$3</f>
        <v>#DIV/0!</v>
      </c>
      <c r="N64" s="1" t="e">
        <f>X55*((0.12/$L27)/(1/5))/$E$3</f>
        <v>#DIV/0!</v>
      </c>
      <c r="P64" s="1" t="e">
        <f>AJ55*((0.12/$L27)/(1/5))/$E$3</f>
        <v>#DIV/0!</v>
      </c>
    </row>
    <row r="65" spans="1:16" ht="15" x14ac:dyDescent="0.2">
      <c r="A65" s="2" t="s">
        <v>92</v>
      </c>
      <c r="B65" s="1" t="e">
        <f>N22*((0.12/'sample '!$G$3)/(1/5))/#REF!</f>
        <v>#REF!</v>
      </c>
    </row>
    <row r="66" spans="1:16" ht="15" x14ac:dyDescent="0.2">
      <c r="A66" s="2" t="s">
        <v>91</v>
      </c>
      <c r="B66" s="1" t="e">
        <f>N23*((0.12/'sample '!$G$3)/(1/5))/#REF!</f>
        <v>#REF!</v>
      </c>
      <c r="C66" s="1" t="e">
        <f t="shared" ref="C66:P66" si="20">AVERAGE(C59:C61)</f>
        <v>#DIV/0!</v>
      </c>
      <c r="D66" s="1" t="e">
        <f t="shared" si="20"/>
        <v>#DIV/0!</v>
      </c>
      <c r="E66" s="1" t="e">
        <f t="shared" si="20"/>
        <v>#DIV/0!</v>
      </c>
      <c r="F66" s="1" t="e">
        <f t="shared" si="20"/>
        <v>#DIV/0!</v>
      </c>
      <c r="G66" s="1" t="e">
        <f t="shared" si="20"/>
        <v>#DIV/0!</v>
      </c>
      <c r="H66" s="1" t="e">
        <f t="shared" si="20"/>
        <v>#DIV/0!</v>
      </c>
      <c r="I66" s="1" t="e">
        <f t="shared" si="20"/>
        <v>#DIV/0!</v>
      </c>
      <c r="J66" s="1" t="e">
        <f t="shared" si="20"/>
        <v>#DIV/0!</v>
      </c>
      <c r="K66" s="1" t="e">
        <f t="shared" si="20"/>
        <v>#DIV/0!</v>
      </c>
      <c r="L66" s="1" t="e">
        <f t="shared" si="20"/>
        <v>#DIV/0!</v>
      </c>
      <c r="M66" s="1" t="e">
        <f t="shared" si="20"/>
        <v>#DIV/0!</v>
      </c>
      <c r="N66" s="1" t="e">
        <f t="shared" si="20"/>
        <v>#DIV/0!</v>
      </c>
      <c r="O66" s="1" t="e">
        <f t="shared" si="20"/>
        <v>#DIV/0!</v>
      </c>
      <c r="P66" s="1" t="e">
        <f t="shared" si="20"/>
        <v>#DIV/0!</v>
      </c>
    </row>
    <row r="67" spans="1:16" ht="15" x14ac:dyDescent="0.2">
      <c r="A67" s="2" t="s">
        <v>90</v>
      </c>
      <c r="B67" s="1" t="e">
        <f>N24*((0.12/'sample '!$G$3)/(1/5))/#REF!</f>
        <v>#REF!</v>
      </c>
      <c r="C67" s="1" t="e">
        <f t="shared" ref="C67:P67" si="21">AVERAGE(C62:C64)</f>
        <v>#DIV/0!</v>
      </c>
      <c r="D67" s="1" t="e">
        <f t="shared" si="21"/>
        <v>#DIV/0!</v>
      </c>
      <c r="E67" s="1" t="e">
        <f t="shared" si="21"/>
        <v>#DIV/0!</v>
      </c>
      <c r="F67" s="1" t="e">
        <f t="shared" si="21"/>
        <v>#DIV/0!</v>
      </c>
      <c r="G67" s="1" t="e">
        <f t="shared" si="21"/>
        <v>#DIV/0!</v>
      </c>
      <c r="H67" s="1" t="e">
        <f t="shared" si="21"/>
        <v>#DIV/0!</v>
      </c>
      <c r="I67" s="1" t="e">
        <f t="shared" si="21"/>
        <v>#DIV/0!</v>
      </c>
      <c r="J67" s="1" t="e">
        <f t="shared" si="21"/>
        <v>#DIV/0!</v>
      </c>
      <c r="K67" s="1" t="e">
        <f t="shared" si="21"/>
        <v>#DIV/0!</v>
      </c>
      <c r="L67" s="1" t="e">
        <f t="shared" si="21"/>
        <v>#DIV/0!</v>
      </c>
      <c r="M67" s="1" t="e">
        <f t="shared" si="21"/>
        <v>#DIV/0!</v>
      </c>
      <c r="N67" s="1" t="e">
        <f t="shared" si="21"/>
        <v>#DIV/0!</v>
      </c>
      <c r="O67" s="1" t="e">
        <f t="shared" si="21"/>
        <v>#DIV/0!</v>
      </c>
      <c r="P67" s="1" t="e">
        <f t="shared" si="21"/>
        <v>#DIV/0!</v>
      </c>
    </row>
    <row r="68" spans="1:16" ht="15" x14ac:dyDescent="0.2">
      <c r="A68" s="2" t="s">
        <v>89</v>
      </c>
      <c r="B68" s="1" t="e">
        <f>N25*((0.12/'sample '!$G$3)/(1/5))/#REF!</f>
        <v>#REF!</v>
      </c>
      <c r="C68" s="1" t="e">
        <f t="shared" ref="C68:P68" si="22">C66-C67</f>
        <v>#DIV/0!</v>
      </c>
      <c r="D68" s="1" t="e">
        <f t="shared" si="22"/>
        <v>#DIV/0!</v>
      </c>
      <c r="E68" s="1" t="e">
        <f t="shared" si="22"/>
        <v>#DIV/0!</v>
      </c>
      <c r="F68" s="1" t="e">
        <f t="shared" si="22"/>
        <v>#DIV/0!</v>
      </c>
      <c r="G68" s="1" t="e">
        <f t="shared" si="22"/>
        <v>#DIV/0!</v>
      </c>
      <c r="H68" s="1" t="e">
        <f t="shared" si="22"/>
        <v>#DIV/0!</v>
      </c>
      <c r="I68" s="1" t="e">
        <f t="shared" si="22"/>
        <v>#DIV/0!</v>
      </c>
      <c r="J68" s="1" t="e">
        <f t="shared" si="22"/>
        <v>#DIV/0!</v>
      </c>
      <c r="K68" s="1" t="e">
        <f t="shared" si="22"/>
        <v>#DIV/0!</v>
      </c>
      <c r="L68" s="1" t="e">
        <f t="shared" si="22"/>
        <v>#DIV/0!</v>
      </c>
      <c r="M68" s="1" t="e">
        <f t="shared" si="22"/>
        <v>#DIV/0!</v>
      </c>
      <c r="N68" s="1" t="e">
        <f t="shared" si="22"/>
        <v>#DIV/0!</v>
      </c>
      <c r="O68" s="1" t="e">
        <f t="shared" si="22"/>
        <v>#DIV/0!</v>
      </c>
      <c r="P68" s="1" t="e">
        <f t="shared" si="22"/>
        <v>#DIV/0!</v>
      </c>
    </row>
    <row r="69" spans="1:16" ht="15" x14ac:dyDescent="0.2">
      <c r="A69" s="2" t="s">
        <v>88</v>
      </c>
      <c r="B69" s="1" t="e">
        <f>N26*((0.12/'sample '!$G$3)/(1/5))/#REF!</f>
        <v>#REF!</v>
      </c>
      <c r="C69" s="1" t="e">
        <f t="shared" ref="C69:P69" si="23">_xlfn.STDEV.P(C59:C61)</f>
        <v>#DIV/0!</v>
      </c>
      <c r="D69" s="1" t="e">
        <f t="shared" si="23"/>
        <v>#DIV/0!</v>
      </c>
      <c r="E69" s="1" t="e">
        <f t="shared" si="23"/>
        <v>#DIV/0!</v>
      </c>
      <c r="F69" s="1" t="e">
        <f t="shared" si="23"/>
        <v>#DIV/0!</v>
      </c>
      <c r="G69" s="1" t="e">
        <f t="shared" si="23"/>
        <v>#DIV/0!</v>
      </c>
      <c r="H69" s="1" t="e">
        <f t="shared" si="23"/>
        <v>#DIV/0!</v>
      </c>
      <c r="I69" s="1" t="e">
        <f t="shared" si="23"/>
        <v>#DIV/0!</v>
      </c>
      <c r="J69" s="1" t="e">
        <f t="shared" si="23"/>
        <v>#DIV/0!</v>
      </c>
      <c r="K69" s="1" t="e">
        <f t="shared" si="23"/>
        <v>#DIV/0!</v>
      </c>
      <c r="L69" s="1" t="e">
        <f t="shared" si="23"/>
        <v>#DIV/0!</v>
      </c>
      <c r="M69" s="1" t="e">
        <f t="shared" si="23"/>
        <v>#DIV/0!</v>
      </c>
      <c r="N69" s="1" t="e">
        <f t="shared" si="23"/>
        <v>#DIV/0!</v>
      </c>
      <c r="O69" s="1" t="e">
        <f t="shared" si="23"/>
        <v>#DIV/0!</v>
      </c>
      <c r="P69" s="1" t="e">
        <f t="shared" si="23"/>
        <v>#DIV/0!</v>
      </c>
    </row>
    <row r="70" spans="1:16" ht="15" x14ac:dyDescent="0.2">
      <c r="A70" s="2" t="s">
        <v>87</v>
      </c>
      <c r="B70" s="1" t="e">
        <f>N27*((0.12/'sample '!$G$3)/(1/5))/#REF!</f>
        <v>#REF!</v>
      </c>
      <c r="C70" s="1" t="e">
        <f t="shared" ref="C70:P70" si="24">_xlfn.STDEV.P(C62:C64)</f>
        <v>#DIV/0!</v>
      </c>
      <c r="D70" s="1" t="e">
        <f t="shared" si="24"/>
        <v>#DIV/0!</v>
      </c>
      <c r="E70" s="1" t="e">
        <f t="shared" si="24"/>
        <v>#DIV/0!</v>
      </c>
      <c r="F70" s="1" t="e">
        <f t="shared" si="24"/>
        <v>#DIV/0!</v>
      </c>
      <c r="G70" s="1" t="e">
        <f t="shared" si="24"/>
        <v>#DIV/0!</v>
      </c>
      <c r="H70" s="1" t="e">
        <f t="shared" si="24"/>
        <v>#DIV/0!</v>
      </c>
      <c r="I70" s="1" t="e">
        <f t="shared" si="24"/>
        <v>#DIV/0!</v>
      </c>
      <c r="J70" s="1" t="e">
        <f t="shared" si="24"/>
        <v>#DIV/0!</v>
      </c>
      <c r="K70" s="1" t="e">
        <f t="shared" si="24"/>
        <v>#DIV/0!</v>
      </c>
      <c r="L70" s="1" t="e">
        <f t="shared" si="24"/>
        <v>#DIV/0!</v>
      </c>
      <c r="M70" s="1" t="e">
        <f t="shared" si="24"/>
        <v>#DIV/0!</v>
      </c>
      <c r="N70" s="1" t="e">
        <f t="shared" si="24"/>
        <v>#DIV/0!</v>
      </c>
      <c r="O70" s="1" t="e">
        <f t="shared" si="24"/>
        <v>#DIV/0!</v>
      </c>
      <c r="P70" s="1" t="e">
        <f t="shared" si="24"/>
        <v>#DIV/0!</v>
      </c>
    </row>
    <row r="71" spans="1:16" ht="15" x14ac:dyDescent="0.2">
      <c r="A71" s="2" t="s">
        <v>86</v>
      </c>
      <c r="B71" s="1" t="e">
        <f>N28*((0.12/'sample '!$G$3)/(1/5))/#REF!</f>
        <v>#REF!</v>
      </c>
    </row>
    <row r="72" spans="1:16" ht="15" x14ac:dyDescent="0.2">
      <c r="A72" s="2" t="s">
        <v>85</v>
      </c>
      <c r="B72" s="1" t="e">
        <f>N29*((0.12/'sample '!$G$3)/(1/5))/#REF!</f>
        <v>#REF!</v>
      </c>
      <c r="D72" s="1" t="e">
        <f>D59-D62</f>
        <v>#DIV/0!</v>
      </c>
      <c r="F72" s="1" t="e">
        <f>F59-F62</f>
        <v>#DIV/0!</v>
      </c>
      <c r="H72" s="1" t="e">
        <f>H59-H62</f>
        <v>#DIV/0!</v>
      </c>
      <c r="J72" s="1" t="e">
        <f>J59-J62</f>
        <v>#DIV/0!</v>
      </c>
      <c r="L72" s="1" t="e">
        <f>L59-L62</f>
        <v>#DIV/0!</v>
      </c>
      <c r="N72" s="1" t="e">
        <f>N59-N62</f>
        <v>#DIV/0!</v>
      </c>
      <c r="P72" s="1" t="e">
        <f>P59-P62</f>
        <v>#DIV/0!</v>
      </c>
    </row>
    <row r="73" spans="1:16" ht="15" x14ac:dyDescent="0.2">
      <c r="A73" s="2" t="s">
        <v>84</v>
      </c>
      <c r="B73" s="1" t="e">
        <f>N30*((0.12/'sample '!$G$3)/(1/5))/#REF!</f>
        <v>#REF!</v>
      </c>
      <c r="D73" s="1" t="e">
        <f>D60-D63</f>
        <v>#DIV/0!</v>
      </c>
      <c r="F73" s="1" t="e">
        <f>F60-F63</f>
        <v>#DIV/0!</v>
      </c>
      <c r="H73" s="1" t="e">
        <f>H60-H63</f>
        <v>#DIV/0!</v>
      </c>
      <c r="J73" s="1" t="e">
        <f>J60-J63</f>
        <v>#DIV/0!</v>
      </c>
      <c r="L73" s="1" t="e">
        <f>L60-L63</f>
        <v>#DIV/0!</v>
      </c>
      <c r="N73" s="1" t="e">
        <f>N60-N63</f>
        <v>#DIV/0!</v>
      </c>
      <c r="P73" s="1" t="e">
        <f>P60-P63</f>
        <v>#DIV/0!</v>
      </c>
    </row>
    <row r="74" spans="1:16" ht="15" x14ac:dyDescent="0.2">
      <c r="A74" s="2" t="s">
        <v>83</v>
      </c>
      <c r="B74" s="1" t="e">
        <f>N31*((0.12/'sample '!$G$3)/(1/5))/#REF!</f>
        <v>#REF!</v>
      </c>
      <c r="D74" s="1" t="e">
        <f>D61-D64</f>
        <v>#DIV/0!</v>
      </c>
      <c r="F74" s="1" t="e">
        <f>F61-F64</f>
        <v>#DIV/0!</v>
      </c>
      <c r="H74" s="1" t="e">
        <f>H61-H64</f>
        <v>#DIV/0!</v>
      </c>
      <c r="J74" s="1" t="e">
        <f>J61-J64</f>
        <v>#DIV/0!</v>
      </c>
      <c r="L74" s="1" t="e">
        <f>L61-L64</f>
        <v>#DIV/0!</v>
      </c>
      <c r="N74" s="1" t="e">
        <f>N61-N64</f>
        <v>#DIV/0!</v>
      </c>
      <c r="P74" s="1" t="e">
        <f>P61-P64</f>
        <v>#DIV/0!</v>
      </c>
    </row>
    <row r="75" spans="1:16" ht="15" x14ac:dyDescent="0.2">
      <c r="A75" s="2" t="s">
        <v>82</v>
      </c>
      <c r="B75" s="1" t="e">
        <f>N32*((0.12/'sample '!$G$3)/(1/5))/#REF!</f>
        <v>#REF!</v>
      </c>
    </row>
    <row r="76" spans="1:16" ht="15" x14ac:dyDescent="0.2">
      <c r="A76" s="2" t="s">
        <v>81</v>
      </c>
      <c r="B76" s="1" t="e">
        <f>N33*((0.12/'sample '!$G$3)/(1/5))/#REF!</f>
        <v>#REF!</v>
      </c>
    </row>
  </sheetData>
  <pageMargins left="0.75" right="0.75" top="1" bottom="1" header="0.5" footer="0.5"/>
  <pageSetup paperSize="8" scale="43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abSelected="1" workbookViewId="0">
      <pane xSplit="1" topLeftCell="B1" activePane="topRight" state="frozen"/>
      <selection pane="topRight" activeCell="Z10" sqref="Z10"/>
    </sheetView>
  </sheetViews>
  <sheetFormatPr baseColWidth="10" defaultRowHeight="16" x14ac:dyDescent="0.2"/>
  <cols>
    <col min="1" max="1" width="8" bestFit="1" customWidth="1"/>
    <col min="2" max="2" width="6.83203125" bestFit="1" customWidth="1"/>
    <col min="3" max="3" width="2" bestFit="1" customWidth="1"/>
    <col min="4" max="4" width="5.6640625" bestFit="1" customWidth="1"/>
    <col min="5" max="5" width="6.6640625" bestFit="1" customWidth="1"/>
    <col min="6" max="6" width="2" bestFit="1" customWidth="1"/>
    <col min="7" max="7" width="6.6640625" bestFit="1" customWidth="1"/>
    <col min="8" max="8" width="5.6640625" customWidth="1"/>
    <col min="9" max="9" width="2" bestFit="1" customWidth="1"/>
    <col min="10" max="10" width="5.6640625" bestFit="1" customWidth="1"/>
    <col min="11" max="11" width="6.6640625" bestFit="1" customWidth="1"/>
    <col min="12" max="12" width="2" bestFit="1" customWidth="1"/>
    <col min="13" max="13" width="5.6640625" bestFit="1" customWidth="1"/>
    <col min="14" max="14" width="6.83203125" customWidth="1"/>
    <col min="15" max="15" width="2" bestFit="1" customWidth="1"/>
    <col min="16" max="16" width="6.83203125" customWidth="1"/>
    <col min="17" max="17" width="6.6640625" bestFit="1" customWidth="1"/>
    <col min="18" max="18" width="2" bestFit="1" customWidth="1"/>
    <col min="19" max="19" width="6.6640625" bestFit="1" customWidth="1"/>
    <col min="20" max="20" width="8.6640625" bestFit="1" customWidth="1"/>
    <col min="21" max="21" width="2" bestFit="1" customWidth="1"/>
    <col min="22" max="22" width="6.6640625" bestFit="1" customWidth="1"/>
  </cols>
  <sheetData>
    <row r="1" spans="1:23" x14ac:dyDescent="0.2">
      <c r="A1" s="156"/>
      <c r="B1" s="225" t="s">
        <v>269</v>
      </c>
      <c r="C1" s="226"/>
      <c r="D1" s="226"/>
      <c r="E1" s="226"/>
      <c r="F1" s="226"/>
      <c r="G1" s="226"/>
      <c r="H1" s="226"/>
      <c r="I1" s="226"/>
      <c r="J1" s="227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7"/>
      <c r="W1" s="157"/>
    </row>
    <row r="2" spans="1:23" x14ac:dyDescent="0.2">
      <c r="A2" s="206" t="s">
        <v>283</v>
      </c>
      <c r="B2" s="228">
        <v>4.7E-2</v>
      </c>
      <c r="C2" s="229"/>
      <c r="D2" s="229"/>
      <c r="E2" s="230">
        <v>9.2999999999999999E-2</v>
      </c>
      <c r="F2" s="231"/>
      <c r="G2" s="232"/>
      <c r="H2" s="229">
        <v>0.19700000000000001</v>
      </c>
      <c r="I2" s="229"/>
      <c r="J2" s="233"/>
      <c r="K2" s="235">
        <v>0.1</v>
      </c>
      <c r="L2" s="236"/>
      <c r="M2" s="237"/>
      <c r="N2" s="235">
        <v>0.1</v>
      </c>
      <c r="O2" s="236"/>
      <c r="P2" s="237"/>
      <c r="Q2" s="235">
        <v>0.1</v>
      </c>
      <c r="R2" s="236"/>
      <c r="S2" s="237"/>
      <c r="T2" s="234">
        <v>0.1</v>
      </c>
      <c r="U2" s="234"/>
      <c r="V2" s="238"/>
      <c r="W2" s="157"/>
    </row>
    <row r="3" spans="1:23" ht="19" thickBot="1" x14ac:dyDescent="0.3">
      <c r="A3" s="212" t="s">
        <v>291</v>
      </c>
      <c r="B3" s="239">
        <v>3.3553000000000002</v>
      </c>
      <c r="C3" s="240"/>
      <c r="D3" s="240"/>
      <c r="E3" s="239">
        <v>3.089</v>
      </c>
      <c r="F3" s="240"/>
      <c r="G3" s="241"/>
      <c r="H3" s="240">
        <v>2.7820999999999998</v>
      </c>
      <c r="I3" s="240"/>
      <c r="J3" s="241"/>
      <c r="K3" s="239">
        <v>1.7628999999999999</v>
      </c>
      <c r="L3" s="240"/>
      <c r="M3" s="241"/>
      <c r="N3" s="239">
        <v>1.5429999999999999</v>
      </c>
      <c r="O3" s="240"/>
      <c r="P3" s="241"/>
      <c r="Q3" s="239">
        <v>1.3778999999999999</v>
      </c>
      <c r="R3" s="240"/>
      <c r="S3" s="241"/>
      <c r="T3" s="240">
        <v>1.0528</v>
      </c>
      <c r="U3" s="240"/>
      <c r="V3" s="241"/>
      <c r="W3" s="157"/>
    </row>
    <row r="4" spans="1:23" ht="17" thickTop="1" x14ac:dyDescent="0.2">
      <c r="A4" s="172" t="s">
        <v>238</v>
      </c>
      <c r="B4" s="173">
        <v>0.69954197373804827</v>
      </c>
      <c r="C4" s="174" t="s">
        <v>267</v>
      </c>
      <c r="D4" s="175">
        <v>1.638456769551673E-2</v>
      </c>
      <c r="E4" s="173">
        <v>1.2222952159660903</v>
      </c>
      <c r="F4" s="174" t="s">
        <v>267</v>
      </c>
      <c r="G4" s="175">
        <v>2.7107394788782435E-2</v>
      </c>
      <c r="H4" s="173">
        <v>3.9238364231320584</v>
      </c>
      <c r="I4" s="174" t="s">
        <v>267</v>
      </c>
      <c r="J4" s="175">
        <v>0.13432490646821876</v>
      </c>
      <c r="K4" s="173">
        <v>2.744195425019559</v>
      </c>
      <c r="L4" s="174" t="s">
        <v>267</v>
      </c>
      <c r="M4" s="175">
        <v>0.13566422389779292</v>
      </c>
      <c r="N4" s="176">
        <v>3.2704462774672471</v>
      </c>
      <c r="O4" s="177" t="s">
        <v>267</v>
      </c>
      <c r="P4" s="178">
        <v>0.44976225361742372</v>
      </c>
      <c r="Q4" s="179">
        <v>4.2236417061476379</v>
      </c>
      <c r="R4" s="177" t="s">
        <v>267</v>
      </c>
      <c r="S4" s="180">
        <v>1.5144544881394202</v>
      </c>
      <c r="T4" s="176">
        <v>3.2641047625330537</v>
      </c>
      <c r="U4" s="177" t="s">
        <v>267</v>
      </c>
      <c r="V4" s="180">
        <v>0.25601975086411644</v>
      </c>
      <c r="W4" s="157"/>
    </row>
    <row r="5" spans="1:23" x14ac:dyDescent="0.2">
      <c r="A5" s="172" t="s">
        <v>237</v>
      </c>
      <c r="B5" s="173">
        <v>4.091757945509559</v>
      </c>
      <c r="C5" s="174" t="s">
        <v>267</v>
      </c>
      <c r="D5" s="175">
        <v>0.36758798546608878</v>
      </c>
      <c r="E5" s="173">
        <v>2.233308855400101</v>
      </c>
      <c r="F5" s="174" t="s">
        <v>267</v>
      </c>
      <c r="G5" s="175">
        <v>0.11932718547542409</v>
      </c>
      <c r="H5" s="173">
        <v>1.115858774690514</v>
      </c>
      <c r="I5" s="174" t="s">
        <v>267</v>
      </c>
      <c r="J5" s="175">
        <v>4.8801162761122084E-2</v>
      </c>
      <c r="K5" s="173">
        <v>0.94594814432498298</v>
      </c>
      <c r="L5" s="174" t="s">
        <v>267</v>
      </c>
      <c r="M5" s="175">
        <v>1.7103275357513371E-2</v>
      </c>
      <c r="N5" s="173">
        <v>0.60264086831096375</v>
      </c>
      <c r="O5" s="174" t="s">
        <v>267</v>
      </c>
      <c r="P5" s="175">
        <v>0.13753627514977423</v>
      </c>
      <c r="Q5" s="181">
        <v>0.36524953067076238</v>
      </c>
      <c r="R5" s="174" t="s">
        <v>267</v>
      </c>
      <c r="S5" s="182">
        <v>8.761595017897636E-2</v>
      </c>
      <c r="T5" s="173">
        <v>0.21809084513356791</v>
      </c>
      <c r="U5" s="174" t="s">
        <v>267</v>
      </c>
      <c r="V5" s="182">
        <v>1.8442752463342371E-2</v>
      </c>
      <c r="W5" s="157"/>
    </row>
    <row r="6" spans="1:23" x14ac:dyDescent="0.2">
      <c r="A6" s="172" t="s">
        <v>263</v>
      </c>
      <c r="B6" s="173">
        <v>7.1215599547917607</v>
      </c>
      <c r="C6" s="174" t="s">
        <v>267</v>
      </c>
      <c r="D6" s="175">
        <v>1.8097147126250044</v>
      </c>
      <c r="E6" s="173">
        <v>17.2610071260228</v>
      </c>
      <c r="F6" s="174" t="s">
        <v>267</v>
      </c>
      <c r="G6" s="175">
        <v>11.237116585096222</v>
      </c>
      <c r="H6" s="173">
        <v>9.2835712046062877</v>
      </c>
      <c r="I6" s="174" t="s">
        <v>267</v>
      </c>
      <c r="J6" s="175">
        <v>0.86662823742405082</v>
      </c>
      <c r="K6" s="173">
        <v>14.205335685833257</v>
      </c>
      <c r="L6" s="174" t="s">
        <v>267</v>
      </c>
      <c r="M6" s="175">
        <v>1.7557031453543082</v>
      </c>
      <c r="N6" s="173">
        <v>58.585390095125028</v>
      </c>
      <c r="O6" s="174" t="s">
        <v>267</v>
      </c>
      <c r="P6" s="175">
        <v>25.851231067803958</v>
      </c>
      <c r="Q6" s="181">
        <v>14.233764953704297</v>
      </c>
      <c r="R6" s="174" t="s">
        <v>267</v>
      </c>
      <c r="S6" s="182">
        <v>4.3691640530523506</v>
      </c>
      <c r="T6" s="173">
        <v>61.562686330531811</v>
      </c>
      <c r="U6" s="174" t="s">
        <v>267</v>
      </c>
      <c r="V6" s="182">
        <v>7.3120299825268029</v>
      </c>
      <c r="W6" s="157"/>
    </row>
    <row r="7" spans="1:23" x14ac:dyDescent="0.2">
      <c r="A7" s="172" t="s">
        <v>262</v>
      </c>
      <c r="B7" s="173">
        <v>0.32270622371879748</v>
      </c>
      <c r="C7" s="174" t="s">
        <v>267</v>
      </c>
      <c r="D7" s="175">
        <v>0.25471745027801945</v>
      </c>
      <c r="E7" s="173">
        <v>0.31965222447417097</v>
      </c>
      <c r="F7" s="174" t="s">
        <v>267</v>
      </c>
      <c r="G7" s="175">
        <v>0.10437992549545766</v>
      </c>
      <c r="H7" s="173">
        <v>0.60741696717341076</v>
      </c>
      <c r="I7" s="174" t="s">
        <v>267</v>
      </c>
      <c r="J7" s="175">
        <v>0.20477788959057497</v>
      </c>
      <c r="K7" s="173">
        <v>2.9672837061768136</v>
      </c>
      <c r="L7" s="174" t="s">
        <v>267</v>
      </c>
      <c r="M7" s="175">
        <v>0.14066226623446526</v>
      </c>
      <c r="N7" s="173">
        <v>2.0534423410241218</v>
      </c>
      <c r="O7" s="174" t="s">
        <v>267</v>
      </c>
      <c r="P7" s="175">
        <v>1.4526851461592654</v>
      </c>
      <c r="Q7" s="242" t="s">
        <v>282</v>
      </c>
      <c r="R7" s="243"/>
      <c r="S7" s="244"/>
      <c r="T7" s="242" t="s">
        <v>282</v>
      </c>
      <c r="U7" s="243"/>
      <c r="V7" s="244"/>
      <c r="W7" s="157"/>
    </row>
    <row r="8" spans="1:23" x14ac:dyDescent="0.2">
      <c r="A8" s="172" t="s">
        <v>234</v>
      </c>
      <c r="B8" s="173">
        <v>5.0707222373061629E-4</v>
      </c>
      <c r="C8" s="174" t="s">
        <v>267</v>
      </c>
      <c r="D8" s="175">
        <v>7.17108415902522E-4</v>
      </c>
      <c r="E8" s="242" t="s">
        <v>282</v>
      </c>
      <c r="F8" s="243"/>
      <c r="G8" s="244"/>
      <c r="H8" s="173">
        <v>5.279231504909446E-4</v>
      </c>
      <c r="I8" s="174" t="s">
        <v>267</v>
      </c>
      <c r="J8" s="175">
        <v>7.4659607931502631E-4</v>
      </c>
      <c r="K8" s="242" t="s">
        <v>282</v>
      </c>
      <c r="L8" s="243"/>
      <c r="M8" s="244"/>
      <c r="N8" s="242" t="s">
        <v>282</v>
      </c>
      <c r="O8" s="243"/>
      <c r="P8" s="244"/>
      <c r="Q8" s="173">
        <v>0.17484032149302203</v>
      </c>
      <c r="R8" s="174" t="s">
        <v>267</v>
      </c>
      <c r="S8" s="175">
        <v>0.12544737054506472</v>
      </c>
      <c r="T8" s="173">
        <v>0.11343270690659202</v>
      </c>
      <c r="U8" s="174" t="s">
        <v>267</v>
      </c>
      <c r="V8" s="175">
        <v>1.2326847985141455E-2</v>
      </c>
      <c r="W8" s="157"/>
    </row>
    <row r="9" spans="1:23" x14ac:dyDescent="0.2">
      <c r="A9" s="172" t="s">
        <v>233</v>
      </c>
      <c r="B9" s="173">
        <v>9.5558483347411863E-2</v>
      </c>
      <c r="C9" s="174" t="s">
        <v>267</v>
      </c>
      <c r="D9" s="175">
        <v>2.5044733758650604E-2</v>
      </c>
      <c r="E9" s="173">
        <v>3.2311030287183722E-3</v>
      </c>
      <c r="F9" s="174" t="s">
        <v>267</v>
      </c>
      <c r="G9" s="175">
        <v>2.7643469247374207E-4</v>
      </c>
      <c r="H9" s="242" t="s">
        <v>282</v>
      </c>
      <c r="I9" s="243"/>
      <c r="J9" s="244"/>
      <c r="K9" s="242" t="s">
        <v>282</v>
      </c>
      <c r="L9" s="243"/>
      <c r="M9" s="244"/>
      <c r="N9" s="242" t="s">
        <v>282</v>
      </c>
      <c r="O9" s="243"/>
      <c r="P9" s="244"/>
      <c r="Q9" s="242" t="s">
        <v>282</v>
      </c>
      <c r="R9" s="243"/>
      <c r="S9" s="244"/>
      <c r="T9" s="173">
        <v>1.3277106032460592E-2</v>
      </c>
      <c r="U9" s="174" t="s">
        <v>267</v>
      </c>
      <c r="V9" s="175">
        <v>6.6385530162302959E-3</v>
      </c>
      <c r="W9" s="157"/>
    </row>
    <row r="10" spans="1:23" x14ac:dyDescent="0.2">
      <c r="A10" s="172" t="s">
        <v>226</v>
      </c>
      <c r="B10" s="173">
        <v>0.75575589192391035</v>
      </c>
      <c r="C10" s="174" t="s">
        <v>267</v>
      </c>
      <c r="D10" s="175">
        <v>0.20871247587720862</v>
      </c>
      <c r="E10" s="173">
        <v>0.44208523772477981</v>
      </c>
      <c r="F10" s="174" t="s">
        <v>267</v>
      </c>
      <c r="G10" s="175">
        <v>6.3361680938513604E-2</v>
      </c>
      <c r="H10" s="173">
        <v>0.67786538194410306</v>
      </c>
      <c r="I10" s="174" t="s">
        <v>267</v>
      </c>
      <c r="J10" s="175">
        <v>3.3249596198209164E-2</v>
      </c>
      <c r="K10" s="173">
        <v>2.5004461911182241</v>
      </c>
      <c r="L10" s="174" t="s">
        <v>267</v>
      </c>
      <c r="M10" s="175">
        <v>0.22033341370714962</v>
      </c>
      <c r="N10" s="173">
        <v>2.562018411718523</v>
      </c>
      <c r="O10" s="174" t="s">
        <v>267</v>
      </c>
      <c r="P10" s="175">
        <v>0.46705364437311175</v>
      </c>
      <c r="Q10" s="181">
        <v>2.41595659143122</v>
      </c>
      <c r="R10" s="174" t="s">
        <v>267</v>
      </c>
      <c r="S10" s="182">
        <v>0.67294499452590728</v>
      </c>
      <c r="T10" s="173">
        <v>2.9223165952524988</v>
      </c>
      <c r="U10" s="174" t="s">
        <v>267</v>
      </c>
      <c r="V10" s="175">
        <v>0.62986299248555611</v>
      </c>
      <c r="W10" s="157"/>
    </row>
    <row r="11" spans="1:23" x14ac:dyDescent="0.2">
      <c r="A11" s="172" t="s">
        <v>231</v>
      </c>
      <c r="B11" s="173">
        <v>2.2161923841291107</v>
      </c>
      <c r="C11" s="174" t="s">
        <v>267</v>
      </c>
      <c r="D11" s="175">
        <v>0.12574955420604089</v>
      </c>
      <c r="E11" s="173">
        <v>2.3937145604436845</v>
      </c>
      <c r="F11" s="174" t="s">
        <v>267</v>
      </c>
      <c r="G11" s="175">
        <v>8.428383698393449E-2</v>
      </c>
      <c r="H11" s="173">
        <v>3.2461130961264772</v>
      </c>
      <c r="I11" s="174" t="s">
        <v>267</v>
      </c>
      <c r="J11" s="175">
        <v>6.6158968582685398E-2</v>
      </c>
      <c r="K11" s="173">
        <v>1.318702209383009</v>
      </c>
      <c r="L11" s="174" t="s">
        <v>267</v>
      </c>
      <c r="M11" s="175">
        <v>6.4106700848287221E-2</v>
      </c>
      <c r="N11" s="173">
        <v>0.81921562988985819</v>
      </c>
      <c r="O11" s="174" t="s">
        <v>267</v>
      </c>
      <c r="P11" s="175">
        <v>0.53421646322859861</v>
      </c>
      <c r="Q11" s="181">
        <v>0.92889787375425215</v>
      </c>
      <c r="R11" s="174" t="s">
        <v>267</v>
      </c>
      <c r="S11" s="182">
        <v>0.25536741627437265</v>
      </c>
      <c r="T11" s="173">
        <v>0.52644554309616298</v>
      </c>
      <c r="U11" s="174" t="s">
        <v>267</v>
      </c>
      <c r="V11" s="182">
        <v>7.7714985020547744E-3</v>
      </c>
      <c r="W11" s="157"/>
    </row>
    <row r="12" spans="1:23" x14ac:dyDescent="0.2">
      <c r="A12" s="172" t="s">
        <v>261</v>
      </c>
      <c r="B12" s="173">
        <v>0.84398272310516609</v>
      </c>
      <c r="C12" s="174" t="s">
        <v>267</v>
      </c>
      <c r="D12" s="175">
        <v>3.7661950412394729E-2</v>
      </c>
      <c r="E12" s="173">
        <v>0.95554003237322038</v>
      </c>
      <c r="F12" s="174" t="s">
        <v>267</v>
      </c>
      <c r="G12" s="175">
        <v>2.4888443200659804E-2</v>
      </c>
      <c r="H12" s="173">
        <v>1.2220443682877846</v>
      </c>
      <c r="I12" s="174" t="s">
        <v>267</v>
      </c>
      <c r="J12" s="175">
        <v>6.5575395889543281E-2</v>
      </c>
      <c r="K12" s="173">
        <v>3.0097545678641069</v>
      </c>
      <c r="L12" s="174" t="s">
        <v>267</v>
      </c>
      <c r="M12" s="175">
        <v>4.1095424762141695E-2</v>
      </c>
      <c r="N12" s="173">
        <v>2.5267399448247017</v>
      </c>
      <c r="O12" s="174" t="s">
        <v>267</v>
      </c>
      <c r="P12" s="175">
        <v>0.24180198823901644</v>
      </c>
      <c r="Q12" s="181">
        <v>1.2564757399202344</v>
      </c>
      <c r="R12" s="174" t="s">
        <v>267</v>
      </c>
      <c r="S12" s="182">
        <v>0.37784078460417547</v>
      </c>
      <c r="T12" s="173">
        <v>0.90215963663439658</v>
      </c>
      <c r="U12" s="174" t="s">
        <v>267</v>
      </c>
      <c r="V12" s="182">
        <v>0.22526127080925545</v>
      </c>
      <c r="W12" s="157"/>
    </row>
    <row r="13" spans="1:23" x14ac:dyDescent="0.2">
      <c r="A13" s="172" t="s">
        <v>229</v>
      </c>
      <c r="B13" s="173">
        <v>0.28024600621386225</v>
      </c>
      <c r="C13" s="174" t="s">
        <v>267</v>
      </c>
      <c r="D13" s="175">
        <v>9.4470579609637739E-3</v>
      </c>
      <c r="E13" s="173">
        <v>0.32265614927152397</v>
      </c>
      <c r="F13" s="174" t="s">
        <v>267</v>
      </c>
      <c r="G13" s="175">
        <v>8.3517144115674624E-2</v>
      </c>
      <c r="H13" s="173">
        <v>0.39057325252057923</v>
      </c>
      <c r="I13" s="174" t="s">
        <v>267</v>
      </c>
      <c r="J13" s="175">
        <v>5.0490690438546254E-3</v>
      </c>
      <c r="K13" s="173">
        <v>0.19964434118105212</v>
      </c>
      <c r="L13" s="174" t="s">
        <v>267</v>
      </c>
      <c r="M13" s="175">
        <v>1.84927310215958E-2</v>
      </c>
      <c r="N13" s="173">
        <v>0.29807332220849408</v>
      </c>
      <c r="O13" s="174" t="s">
        <v>267</v>
      </c>
      <c r="P13" s="175">
        <v>7.2490177998797159E-2</v>
      </c>
      <c r="Q13" s="181">
        <v>0.16881861356275937</v>
      </c>
      <c r="R13" s="174" t="s">
        <v>267</v>
      </c>
      <c r="S13" s="182">
        <v>3.6359775901633959E-2</v>
      </c>
      <c r="T13" s="173">
        <v>0.18653990696619541</v>
      </c>
      <c r="U13" s="174" t="s">
        <v>267</v>
      </c>
      <c r="V13" s="182">
        <v>3.4504436494458418E-2</v>
      </c>
      <c r="W13" s="157"/>
    </row>
    <row r="14" spans="1:23" x14ac:dyDescent="0.2">
      <c r="A14" s="172" t="s">
        <v>228</v>
      </c>
      <c r="B14" s="173">
        <v>0.35462908123476961</v>
      </c>
      <c r="C14" s="174" t="s">
        <v>267</v>
      </c>
      <c r="D14" s="175">
        <v>3.1299755950245978E-2</v>
      </c>
      <c r="E14" s="173">
        <v>0.45357482072212968</v>
      </c>
      <c r="F14" s="174" t="s">
        <v>267</v>
      </c>
      <c r="G14" s="175">
        <v>9.7498419477685269E-2</v>
      </c>
      <c r="H14" s="173">
        <v>0.26017288481040246</v>
      </c>
      <c r="I14" s="174" t="s">
        <v>267</v>
      </c>
      <c r="J14" s="175">
        <v>0.18444192556334427</v>
      </c>
      <c r="K14" s="173">
        <v>0.69088891777719008</v>
      </c>
      <c r="L14" s="174" t="s">
        <v>267</v>
      </c>
      <c r="M14" s="175">
        <v>2.6307136753847549E-2</v>
      </c>
      <c r="N14" s="173">
        <v>0.60562453579494413</v>
      </c>
      <c r="O14" s="174" t="s">
        <v>267</v>
      </c>
      <c r="P14" s="175">
        <v>0.46153530967109785</v>
      </c>
      <c r="Q14" s="181">
        <v>0.46405419922339636</v>
      </c>
      <c r="R14" s="174" t="s">
        <v>267</v>
      </c>
      <c r="S14" s="183">
        <v>0.23202709961169818</v>
      </c>
      <c r="T14" s="242" t="s">
        <v>282</v>
      </c>
      <c r="U14" s="243"/>
      <c r="V14" s="244"/>
      <c r="W14" s="157"/>
    </row>
    <row r="15" spans="1:23" x14ac:dyDescent="0.2">
      <c r="A15" s="172" t="s">
        <v>227</v>
      </c>
      <c r="B15" s="173">
        <v>1.2948363802480476</v>
      </c>
      <c r="C15" s="174" t="s">
        <v>267</v>
      </c>
      <c r="D15" s="175">
        <v>0.17080619788688942</v>
      </c>
      <c r="E15" s="173">
        <v>3.3930558493336855</v>
      </c>
      <c r="F15" s="174" t="s">
        <v>267</v>
      </c>
      <c r="G15" s="175">
        <v>2.2693091717995424</v>
      </c>
      <c r="H15" s="173">
        <v>1.0011016778212054</v>
      </c>
      <c r="I15" s="174" t="s">
        <v>267</v>
      </c>
      <c r="J15" s="175">
        <v>0.71034180631355737</v>
      </c>
      <c r="K15" s="173">
        <v>3.792361892113973</v>
      </c>
      <c r="L15" s="174" t="s">
        <v>267</v>
      </c>
      <c r="M15" s="175">
        <v>0.311941765173541</v>
      </c>
      <c r="N15" s="173">
        <v>18.184385517524031</v>
      </c>
      <c r="O15" s="174" t="s">
        <v>267</v>
      </c>
      <c r="P15" s="175">
        <v>4.1782979562942009</v>
      </c>
      <c r="Q15" s="181">
        <v>3.7524365740491934</v>
      </c>
      <c r="R15" s="174" t="s">
        <v>267</v>
      </c>
      <c r="S15" s="174">
        <v>0</v>
      </c>
      <c r="T15" s="242" t="s">
        <v>282</v>
      </c>
      <c r="U15" s="243"/>
      <c r="V15" s="244"/>
      <c r="W15" s="157"/>
    </row>
    <row r="16" spans="1:23" x14ac:dyDescent="0.2">
      <c r="A16" s="172" t="s">
        <v>224</v>
      </c>
      <c r="B16" s="173">
        <v>3.5765598122657489</v>
      </c>
      <c r="C16" s="174" t="s">
        <v>267</v>
      </c>
      <c r="D16" s="175">
        <v>0.25560637318857232</v>
      </c>
      <c r="E16" s="173">
        <v>3.5405177132694057</v>
      </c>
      <c r="F16" s="174" t="s">
        <v>267</v>
      </c>
      <c r="G16" s="175">
        <v>0.16883566686057749</v>
      </c>
      <c r="H16" s="173">
        <v>4.3118172628329647</v>
      </c>
      <c r="I16" s="174" t="s">
        <v>267</v>
      </c>
      <c r="J16" s="175">
        <v>6.0978304515728148</v>
      </c>
      <c r="K16" s="173">
        <v>5.4049219999991571</v>
      </c>
      <c r="L16" s="174" t="s">
        <v>267</v>
      </c>
      <c r="M16" s="175">
        <v>7.6437139959675218</v>
      </c>
      <c r="N16" s="242" t="s">
        <v>282</v>
      </c>
      <c r="O16" s="243"/>
      <c r="P16" s="244"/>
      <c r="Q16" s="242" t="s">
        <v>282</v>
      </c>
      <c r="R16" s="243"/>
      <c r="S16" s="244"/>
      <c r="T16" s="242" t="s">
        <v>282</v>
      </c>
      <c r="U16" s="243"/>
      <c r="V16" s="244"/>
      <c r="W16" s="157"/>
    </row>
    <row r="17" spans="1:23" x14ac:dyDescent="0.2">
      <c r="A17" s="172" t="s">
        <v>223</v>
      </c>
      <c r="B17" s="173">
        <v>5.4038697574510984E-2</v>
      </c>
      <c r="C17" s="174" t="s">
        <v>267</v>
      </c>
      <c r="D17" s="175">
        <v>4.5570132454631007E-3</v>
      </c>
      <c r="E17" s="173">
        <v>4.5841551322920657E-2</v>
      </c>
      <c r="F17" s="174" t="s">
        <v>267</v>
      </c>
      <c r="G17" s="175">
        <v>7.243292954312734E-3</v>
      </c>
      <c r="H17" s="173">
        <v>0.13084380352479483</v>
      </c>
      <c r="I17" s="174" t="s">
        <v>267</v>
      </c>
      <c r="J17" s="175">
        <v>8.5801883166328231E-3</v>
      </c>
      <c r="K17" s="242" t="s">
        <v>282</v>
      </c>
      <c r="L17" s="243"/>
      <c r="M17" s="244"/>
      <c r="N17" s="242" t="s">
        <v>282</v>
      </c>
      <c r="O17" s="243"/>
      <c r="P17" s="244"/>
      <c r="Q17" s="242" t="s">
        <v>282</v>
      </c>
      <c r="R17" s="243"/>
      <c r="S17" s="244"/>
      <c r="T17" s="242" t="s">
        <v>282</v>
      </c>
      <c r="U17" s="243"/>
      <c r="V17" s="244"/>
      <c r="W17" s="157"/>
    </row>
    <row r="18" spans="1:23" x14ac:dyDescent="0.2">
      <c r="A18" s="172" t="s">
        <v>222</v>
      </c>
      <c r="B18" s="173">
        <v>0.99312069499608313</v>
      </c>
      <c r="C18" s="174" t="s">
        <v>267</v>
      </c>
      <c r="D18" s="175">
        <v>3.8480921043554092E-2</v>
      </c>
      <c r="E18" s="173">
        <v>0.56414045835061422</v>
      </c>
      <c r="F18" s="174" t="s">
        <v>267</v>
      </c>
      <c r="G18" s="175">
        <v>1.3739360691075009E-2</v>
      </c>
      <c r="H18" s="173">
        <v>0.29721272286243028</v>
      </c>
      <c r="I18" s="174" t="s">
        <v>267</v>
      </c>
      <c r="J18" s="175">
        <v>4.5851888019617214E-3</v>
      </c>
      <c r="K18" s="242" t="s">
        <v>282</v>
      </c>
      <c r="L18" s="243"/>
      <c r="M18" s="244"/>
      <c r="N18" s="242" t="s">
        <v>282</v>
      </c>
      <c r="O18" s="243"/>
      <c r="P18" s="244"/>
      <c r="Q18" s="242" t="s">
        <v>282</v>
      </c>
      <c r="R18" s="243"/>
      <c r="S18" s="244"/>
      <c r="T18" s="242" t="s">
        <v>282</v>
      </c>
      <c r="U18" s="243"/>
      <c r="V18" s="244"/>
      <c r="W18" s="157"/>
    </row>
    <row r="19" spans="1:23" x14ac:dyDescent="0.2">
      <c r="A19" s="172" t="s">
        <v>221</v>
      </c>
      <c r="B19" s="173">
        <v>0.68264716934514558</v>
      </c>
      <c r="C19" s="174" t="s">
        <v>267</v>
      </c>
      <c r="D19" s="175">
        <v>0.10321492269426424</v>
      </c>
      <c r="E19" s="173">
        <v>1.0200210392508788</v>
      </c>
      <c r="F19" s="174" t="s">
        <v>267</v>
      </c>
      <c r="G19" s="175">
        <v>5.1539922756275003E-2</v>
      </c>
      <c r="H19" s="173">
        <v>1.9717505891209584</v>
      </c>
      <c r="I19" s="174" t="s">
        <v>267</v>
      </c>
      <c r="J19" s="175">
        <v>5.46186584310481E-2</v>
      </c>
      <c r="K19" s="242" t="s">
        <v>282</v>
      </c>
      <c r="L19" s="243"/>
      <c r="M19" s="244"/>
      <c r="N19" s="242" t="s">
        <v>282</v>
      </c>
      <c r="O19" s="243"/>
      <c r="P19" s="244"/>
      <c r="Q19" s="242" t="s">
        <v>282</v>
      </c>
      <c r="R19" s="243"/>
      <c r="S19" s="244"/>
      <c r="T19" s="242" t="s">
        <v>282</v>
      </c>
      <c r="U19" s="243"/>
      <c r="V19" s="244"/>
      <c r="W19" s="157"/>
    </row>
    <row r="20" spans="1:23" x14ac:dyDescent="0.2">
      <c r="A20" s="172" t="s">
        <v>220</v>
      </c>
      <c r="B20" s="173">
        <v>9.3482644036249471</v>
      </c>
      <c r="C20" s="174" t="s">
        <v>267</v>
      </c>
      <c r="D20" s="175">
        <v>0.60670488266838185</v>
      </c>
      <c r="E20" s="173">
        <v>5.1572185961944363</v>
      </c>
      <c r="F20" s="174" t="s">
        <v>267</v>
      </c>
      <c r="G20" s="175">
        <v>0.19858057357521153</v>
      </c>
      <c r="H20" s="173">
        <v>2.9706185455289913</v>
      </c>
      <c r="I20" s="174" t="s">
        <v>267</v>
      </c>
      <c r="J20" s="175">
        <v>6.0387153013378936E-2</v>
      </c>
      <c r="K20" s="173">
        <v>2.3353542436416919</v>
      </c>
      <c r="L20" s="174" t="s">
        <v>267</v>
      </c>
      <c r="M20" s="175">
        <v>4.4265351019569139E-2</v>
      </c>
      <c r="N20" s="242" t="s">
        <v>282</v>
      </c>
      <c r="O20" s="243"/>
      <c r="P20" s="244"/>
      <c r="Q20" s="242" t="s">
        <v>282</v>
      </c>
      <c r="R20" s="243"/>
      <c r="S20" s="244"/>
      <c r="T20" s="242" t="s">
        <v>282</v>
      </c>
      <c r="U20" s="243"/>
      <c r="V20" s="244"/>
      <c r="W20" s="157"/>
    </row>
    <row r="21" spans="1:23" x14ac:dyDescent="0.2">
      <c r="A21" s="172" t="s">
        <v>218</v>
      </c>
      <c r="B21" s="173">
        <v>0.38753528832574852</v>
      </c>
      <c r="C21" s="174" t="s">
        <v>267</v>
      </c>
      <c r="D21" s="175">
        <v>2.1433890627402325E-2</v>
      </c>
      <c r="E21" s="173">
        <v>0.18352146861201396</v>
      </c>
      <c r="F21" s="174" t="s">
        <v>267</v>
      </c>
      <c r="G21" s="175">
        <v>0.18352146861201396</v>
      </c>
      <c r="H21" s="173">
        <v>0.4327055978612761</v>
      </c>
      <c r="I21" s="174" t="s">
        <v>267</v>
      </c>
      <c r="J21" s="175">
        <v>1.9414968954200137E-2</v>
      </c>
      <c r="K21" s="173">
        <v>0.25789284149707353</v>
      </c>
      <c r="L21" s="174" t="s">
        <v>267</v>
      </c>
      <c r="M21" s="175">
        <v>3.3817100239121162E-3</v>
      </c>
      <c r="N21" s="173">
        <v>0.24977563315241619</v>
      </c>
      <c r="O21" s="174" t="s">
        <v>267</v>
      </c>
      <c r="P21" s="175">
        <v>1.0685306321183238E-2</v>
      </c>
      <c r="Q21" s="174">
        <v>0.20037580624131857</v>
      </c>
      <c r="R21" s="174" t="s">
        <v>267</v>
      </c>
      <c r="S21" s="174">
        <v>5.5884152434002292E-2</v>
      </c>
      <c r="T21" s="173">
        <v>0.16500000000000001</v>
      </c>
      <c r="U21" s="174" t="s">
        <v>267</v>
      </c>
      <c r="V21" s="175">
        <v>8.3723678701903281E-3</v>
      </c>
      <c r="W21" s="157"/>
    </row>
    <row r="22" spans="1:23" x14ac:dyDescent="0.2">
      <c r="A22" s="172" t="s">
        <v>217</v>
      </c>
      <c r="B22" s="173">
        <v>8.0015731751977168E-2</v>
      </c>
      <c r="C22" s="174" t="s">
        <v>267</v>
      </c>
      <c r="D22" s="175">
        <v>1.5948964687946956E-2</v>
      </c>
      <c r="E22" s="173">
        <v>0.25053135662584108</v>
      </c>
      <c r="F22" s="174" t="s">
        <v>267</v>
      </c>
      <c r="G22" s="175">
        <v>0.14995992594174443</v>
      </c>
      <c r="H22" s="173">
        <v>7.7168773908680877E-2</v>
      </c>
      <c r="I22" s="174" t="s">
        <v>267</v>
      </c>
      <c r="J22" s="175">
        <v>2.3102436518254409E-3</v>
      </c>
      <c r="K22" s="242" t="s">
        <v>282</v>
      </c>
      <c r="L22" s="243"/>
      <c r="M22" s="244"/>
      <c r="N22" s="242" t="s">
        <v>282</v>
      </c>
      <c r="O22" s="243"/>
      <c r="P22" s="244"/>
      <c r="Q22" s="242" t="s">
        <v>282</v>
      </c>
      <c r="R22" s="243"/>
      <c r="S22" s="244"/>
      <c r="T22" s="242" t="s">
        <v>282</v>
      </c>
      <c r="U22" s="243"/>
      <c r="V22" s="244"/>
      <c r="W22" s="157"/>
    </row>
    <row r="23" spans="1:23" x14ac:dyDescent="0.2">
      <c r="A23" s="172" t="s">
        <v>216</v>
      </c>
      <c r="B23" s="173">
        <v>6.5046278369653182E-2</v>
      </c>
      <c r="C23" s="174" t="s">
        <v>267</v>
      </c>
      <c r="D23" s="175">
        <v>7.3339140512566781E-3</v>
      </c>
      <c r="E23" s="173">
        <v>9.6433764673187927E-2</v>
      </c>
      <c r="F23" s="174" t="s">
        <v>267</v>
      </c>
      <c r="G23" s="175">
        <v>1.9412823492036616E-2</v>
      </c>
      <c r="H23" s="173">
        <v>0.12283792101879983</v>
      </c>
      <c r="I23" s="174" t="s">
        <v>267</v>
      </c>
      <c r="J23" s="175">
        <v>5.3456216992902933E-3</v>
      </c>
      <c r="K23" s="242" t="s">
        <v>282</v>
      </c>
      <c r="L23" s="243"/>
      <c r="M23" s="244"/>
      <c r="N23" s="242" t="s">
        <v>282</v>
      </c>
      <c r="O23" s="243"/>
      <c r="P23" s="244"/>
      <c r="Q23" s="242" t="s">
        <v>282</v>
      </c>
      <c r="R23" s="243"/>
      <c r="S23" s="244"/>
      <c r="T23" s="242" t="s">
        <v>282</v>
      </c>
      <c r="U23" s="243"/>
      <c r="V23" s="244"/>
      <c r="W23" s="157"/>
    </row>
    <row r="24" spans="1:23" x14ac:dyDescent="0.2">
      <c r="A24" s="172" t="s">
        <v>215</v>
      </c>
      <c r="B24" s="173">
        <v>0.23125125522398493</v>
      </c>
      <c r="C24" s="174" t="s">
        <v>267</v>
      </c>
      <c r="D24" s="175">
        <v>2.5839808536684217E-2</v>
      </c>
      <c r="E24" s="173">
        <v>0.21403683603040854</v>
      </c>
      <c r="F24" s="174" t="s">
        <v>267</v>
      </c>
      <c r="G24" s="175">
        <v>0.13164842996552681</v>
      </c>
      <c r="H24" s="173">
        <v>0.76095880843382602</v>
      </c>
      <c r="I24" s="174" t="s">
        <v>267</v>
      </c>
      <c r="J24" s="175">
        <v>3.721315805316517E-2</v>
      </c>
      <c r="K24" s="173">
        <v>0.95019376196561345</v>
      </c>
      <c r="L24" s="174" t="s">
        <v>267</v>
      </c>
      <c r="M24" s="175">
        <v>2.0249041791915199E-2</v>
      </c>
      <c r="N24" s="173">
        <v>0.77450433888914405</v>
      </c>
      <c r="O24" s="174" t="s">
        <v>267</v>
      </c>
      <c r="P24" s="174">
        <v>0.11258066600966971</v>
      </c>
      <c r="Q24" s="173">
        <v>0.99923961385056004</v>
      </c>
      <c r="R24" s="174" t="s">
        <v>267</v>
      </c>
      <c r="S24" s="174">
        <v>0.51112735403784437</v>
      </c>
      <c r="T24" s="184">
        <v>0.503502253218163</v>
      </c>
      <c r="U24" s="174" t="s">
        <v>267</v>
      </c>
      <c r="V24" s="182">
        <v>0.10505176191568605</v>
      </c>
      <c r="W24" s="157"/>
    </row>
    <row r="25" spans="1:23" x14ac:dyDescent="0.2">
      <c r="A25" s="172" t="s">
        <v>214</v>
      </c>
      <c r="B25" s="173">
        <v>0.78670106907662785</v>
      </c>
      <c r="C25" s="174" t="s">
        <v>267</v>
      </c>
      <c r="D25" s="174">
        <v>5.9400569403252682E-2</v>
      </c>
      <c r="E25" s="173">
        <v>0.67944332069326419</v>
      </c>
      <c r="F25" s="174" t="s">
        <v>267</v>
      </c>
      <c r="G25" s="175">
        <v>0.33014856290117056</v>
      </c>
      <c r="H25" s="173">
        <v>1.5329539010720492</v>
      </c>
      <c r="I25" s="174" t="s">
        <v>267</v>
      </c>
      <c r="J25" s="175">
        <v>4.3331750458687764E-2</v>
      </c>
      <c r="K25" s="173">
        <v>4.2849863844325062</v>
      </c>
      <c r="L25" s="174" t="s">
        <v>267</v>
      </c>
      <c r="M25" s="175">
        <v>0.2081201304370493</v>
      </c>
      <c r="N25" s="173">
        <v>6.7314219369057406</v>
      </c>
      <c r="O25" s="174" t="s">
        <v>267</v>
      </c>
      <c r="P25" s="174">
        <v>0.55203358153511095</v>
      </c>
      <c r="Q25" s="173">
        <v>7.3692448164496103</v>
      </c>
      <c r="R25" s="174" t="s">
        <v>267</v>
      </c>
      <c r="S25" s="174">
        <v>1.9669755336799171</v>
      </c>
      <c r="T25" s="184">
        <v>6.4096408630419175</v>
      </c>
      <c r="U25" s="174" t="s">
        <v>267</v>
      </c>
      <c r="V25" s="182">
        <v>1.1574389055003107</v>
      </c>
      <c r="W25" s="157"/>
    </row>
    <row r="26" spans="1:23" x14ac:dyDescent="0.2">
      <c r="A26" s="172" t="s">
        <v>260</v>
      </c>
      <c r="B26" s="185">
        <v>0.25044193089913763</v>
      </c>
      <c r="C26" s="174" t="s">
        <v>267</v>
      </c>
      <c r="D26" s="185">
        <v>6.95970825953962E-3</v>
      </c>
      <c r="E26" s="186">
        <v>0.41322786517800614</v>
      </c>
      <c r="F26" s="174" t="s">
        <v>267</v>
      </c>
      <c r="G26" s="185">
        <v>2.1423946304558544E-2</v>
      </c>
      <c r="H26" s="186">
        <v>0.59135306821231648</v>
      </c>
      <c r="I26" s="174" t="s">
        <v>267</v>
      </c>
      <c r="J26" s="185">
        <v>9.1573794831643338E-2</v>
      </c>
      <c r="K26" s="185">
        <v>1.3211513716956984</v>
      </c>
      <c r="L26" s="174" t="s">
        <v>267</v>
      </c>
      <c r="M26" s="187">
        <v>7.5191945203434279E-2</v>
      </c>
      <c r="N26" s="188">
        <v>1.0040264265274523</v>
      </c>
      <c r="O26" s="174" t="s">
        <v>267</v>
      </c>
      <c r="P26" s="189">
        <v>0.32799278488598826</v>
      </c>
      <c r="Q26" s="185">
        <v>1.126150415888125</v>
      </c>
      <c r="R26" s="174" t="s">
        <v>267</v>
      </c>
      <c r="S26" s="185">
        <v>0.3812207798592922</v>
      </c>
      <c r="T26" s="184">
        <v>0.99736429893348078</v>
      </c>
      <c r="U26" s="174" t="s">
        <v>267</v>
      </c>
      <c r="V26" s="182">
        <v>0.39695560592486684</v>
      </c>
      <c r="W26" s="157"/>
    </row>
    <row r="27" spans="1:23" x14ac:dyDescent="0.2">
      <c r="A27" s="172" t="s">
        <v>213</v>
      </c>
      <c r="B27" s="173">
        <v>0.12285117480478487</v>
      </c>
      <c r="C27" s="174" t="s">
        <v>267</v>
      </c>
      <c r="D27" s="174">
        <v>4.3926299445818861E-3</v>
      </c>
      <c r="E27" s="173">
        <v>0.87166581992491776</v>
      </c>
      <c r="F27" s="174" t="s">
        <v>267</v>
      </c>
      <c r="G27" s="175">
        <v>0.73469853695904797</v>
      </c>
      <c r="H27" s="173">
        <v>0.1750207208372794</v>
      </c>
      <c r="I27" s="174" t="s">
        <v>267</v>
      </c>
      <c r="J27" s="175">
        <v>2.179571726940078E-3</v>
      </c>
      <c r="K27" s="173">
        <v>6.288250713868708E-2</v>
      </c>
      <c r="L27" s="174" t="s">
        <v>267</v>
      </c>
      <c r="M27" s="175">
        <v>1.7237250641937542E-3</v>
      </c>
      <c r="N27" s="173">
        <v>6.5917143746430706E-2</v>
      </c>
      <c r="O27" s="174" t="s">
        <v>267</v>
      </c>
      <c r="P27" s="175">
        <v>2.2147353100277073E-3</v>
      </c>
      <c r="Q27" s="173">
        <v>5.7403491307612534E-2</v>
      </c>
      <c r="R27" s="174" t="s">
        <v>267</v>
      </c>
      <c r="S27" s="174">
        <v>1.8632907595373414E-2</v>
      </c>
      <c r="T27" s="184">
        <v>6.0179851792164375E-2</v>
      </c>
      <c r="U27" s="174" t="s">
        <v>267</v>
      </c>
      <c r="V27" s="182">
        <v>5.6693907071031667E-3</v>
      </c>
      <c r="W27" s="157"/>
    </row>
    <row r="28" spans="1:23" x14ac:dyDescent="0.2">
      <c r="A28" s="190" t="s">
        <v>212</v>
      </c>
      <c r="B28" s="191">
        <v>7.1690342381172032</v>
      </c>
      <c r="C28" s="192" t="s">
        <v>267</v>
      </c>
      <c r="D28" s="193">
        <v>0.62413104855067347</v>
      </c>
      <c r="E28" s="191">
        <v>0.33760559557582837</v>
      </c>
      <c r="F28" s="192" t="s">
        <v>267</v>
      </c>
      <c r="G28" s="193">
        <v>0.18805324119487793</v>
      </c>
      <c r="H28" s="191">
        <v>0.10120097933632499</v>
      </c>
      <c r="I28" s="192" t="s">
        <v>267</v>
      </c>
      <c r="J28" s="193">
        <v>7.6322531420248474E-2</v>
      </c>
      <c r="K28" s="191">
        <v>1.0523572228770899</v>
      </c>
      <c r="L28" s="192" t="s">
        <v>267</v>
      </c>
      <c r="M28" s="193">
        <v>4.0142881434785872E-2</v>
      </c>
      <c r="N28" s="191">
        <v>2.3835917200376895</v>
      </c>
      <c r="O28" s="192" t="s">
        <v>267</v>
      </c>
      <c r="P28" s="194">
        <v>0.22578092455881646</v>
      </c>
      <c r="Q28" s="191">
        <v>1.4573979230912437</v>
      </c>
      <c r="R28" s="192" t="s">
        <v>267</v>
      </c>
      <c r="S28" s="192">
        <v>0.2266241574204608</v>
      </c>
      <c r="T28" s="195">
        <v>3.4146359808197104</v>
      </c>
      <c r="U28" s="192" t="s">
        <v>267</v>
      </c>
      <c r="V28" s="196">
        <v>0.53754131752432499</v>
      </c>
      <c r="W28" s="157"/>
    </row>
    <row r="29" spans="1:23" x14ac:dyDescent="0.2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</row>
    <row r="30" spans="1:23" x14ac:dyDescent="0.2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</row>
  </sheetData>
  <mergeCells count="53">
    <mergeCell ref="N2:P2"/>
    <mergeCell ref="Q2:S2"/>
    <mergeCell ref="T2:V2"/>
    <mergeCell ref="B2:D2"/>
    <mergeCell ref="E2:G2"/>
    <mergeCell ref="H2:J2"/>
    <mergeCell ref="K2:M2"/>
    <mergeCell ref="B1:J1"/>
    <mergeCell ref="K1:V1"/>
    <mergeCell ref="Q9:S9"/>
    <mergeCell ref="N3:P3"/>
    <mergeCell ref="Q3:S3"/>
    <mergeCell ref="T3:V3"/>
    <mergeCell ref="B3:D3"/>
    <mergeCell ref="E3:G3"/>
    <mergeCell ref="H3:J3"/>
    <mergeCell ref="K3:M3"/>
    <mergeCell ref="K8:M8"/>
    <mergeCell ref="K9:M9"/>
    <mergeCell ref="N8:P8"/>
    <mergeCell ref="N9:P9"/>
    <mergeCell ref="T17:V17"/>
    <mergeCell ref="T18:V18"/>
    <mergeCell ref="N22:P22"/>
    <mergeCell ref="N23:P23"/>
    <mergeCell ref="Q22:S22"/>
    <mergeCell ref="Q23:S23"/>
    <mergeCell ref="T22:V22"/>
    <mergeCell ref="T23:V23"/>
    <mergeCell ref="K23:M23"/>
    <mergeCell ref="K17:M17"/>
    <mergeCell ref="K18:M18"/>
    <mergeCell ref="K19:M19"/>
    <mergeCell ref="N16:P16"/>
    <mergeCell ref="N17:P17"/>
    <mergeCell ref="N18:P18"/>
    <mergeCell ref="N19:P19"/>
    <mergeCell ref="N20:P20"/>
    <mergeCell ref="T7:V7"/>
    <mergeCell ref="Q7:S7"/>
    <mergeCell ref="E8:G8"/>
    <mergeCell ref="H9:J9"/>
    <mergeCell ref="K22:M22"/>
    <mergeCell ref="Q16:S16"/>
    <mergeCell ref="Q17:S17"/>
    <mergeCell ref="Q18:S18"/>
    <mergeCell ref="Q19:S19"/>
    <mergeCell ref="Q20:S20"/>
    <mergeCell ref="T20:V20"/>
    <mergeCell ref="T19:V19"/>
    <mergeCell ref="T14:V14"/>
    <mergeCell ref="T15:V15"/>
    <mergeCell ref="T16:V16"/>
  </mergeCells>
  <pageMargins left="0.7" right="0.7" top="0.75" bottom="0.75" header="0.3" footer="0.3"/>
  <pageSetup paperSize="9" orientation="portrait" horizontalDpi="0" verticalDpi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workbookViewId="0">
      <selection activeCell="K4" sqref="K1:M1048576"/>
    </sheetView>
  </sheetViews>
  <sheetFormatPr baseColWidth="10" defaultRowHeight="16" x14ac:dyDescent="0.2"/>
  <cols>
    <col min="1" max="1" width="6.5" bestFit="1" customWidth="1"/>
    <col min="2" max="2" width="7.1640625" bestFit="1" customWidth="1"/>
    <col min="3" max="3" width="2.33203125" bestFit="1" customWidth="1"/>
    <col min="4" max="4" width="6.1640625" bestFit="1" customWidth="1"/>
    <col min="5" max="5" width="7.1640625" bestFit="1" customWidth="1"/>
    <col min="6" max="6" width="2.33203125" bestFit="1" customWidth="1"/>
    <col min="7" max="7" width="6.1640625" bestFit="1" customWidth="1"/>
    <col min="8" max="8" width="7.1640625" bestFit="1" customWidth="1"/>
    <col min="9" max="9" width="2.33203125" bestFit="1" customWidth="1"/>
    <col min="10" max="10" width="6.1640625" bestFit="1" customWidth="1"/>
    <col min="11" max="11" width="7.1640625" bestFit="1" customWidth="1"/>
    <col min="12" max="12" width="2.33203125" bestFit="1" customWidth="1"/>
    <col min="13" max="13" width="6.1640625" bestFit="1" customWidth="1"/>
    <col min="14" max="14" width="7.1640625" bestFit="1" customWidth="1"/>
    <col min="15" max="15" width="2.33203125" bestFit="1" customWidth="1"/>
    <col min="16" max="16" width="6.1640625" bestFit="1" customWidth="1"/>
    <col min="17" max="17" width="7.1640625" bestFit="1" customWidth="1"/>
    <col min="18" max="18" width="2.33203125" bestFit="1" customWidth="1"/>
    <col min="19" max="20" width="7.1640625" bestFit="1" customWidth="1"/>
    <col min="21" max="21" width="2.33203125" bestFit="1" customWidth="1"/>
    <col min="22" max="22" width="6.1640625" bestFit="1" customWidth="1"/>
  </cols>
  <sheetData>
    <row r="1" spans="1:24" x14ac:dyDescent="0.2">
      <c r="A1" s="211"/>
      <c r="B1" s="226" t="s">
        <v>269</v>
      </c>
      <c r="C1" s="226"/>
      <c r="D1" s="226"/>
      <c r="E1" s="226"/>
      <c r="F1" s="226"/>
      <c r="G1" s="226"/>
      <c r="H1" s="226"/>
      <c r="I1" s="226"/>
      <c r="J1" s="227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7"/>
    </row>
    <row r="2" spans="1:24" s="85" customFormat="1" x14ac:dyDescent="0.2">
      <c r="A2" s="210" t="s">
        <v>283</v>
      </c>
      <c r="B2" s="229">
        <v>4.7E-2</v>
      </c>
      <c r="C2" s="229"/>
      <c r="D2" s="229"/>
      <c r="E2" s="230">
        <v>9.2999999999999999E-2</v>
      </c>
      <c r="F2" s="231"/>
      <c r="G2" s="232"/>
      <c r="H2" s="229">
        <v>0.19700000000000001</v>
      </c>
      <c r="I2" s="229"/>
      <c r="J2" s="233"/>
      <c r="K2" s="235">
        <v>0.1</v>
      </c>
      <c r="L2" s="236"/>
      <c r="M2" s="237"/>
      <c r="N2" s="235">
        <v>0.1</v>
      </c>
      <c r="O2" s="236"/>
      <c r="P2" s="237"/>
      <c r="Q2" s="235">
        <v>0.1</v>
      </c>
      <c r="R2" s="236"/>
      <c r="S2" s="237"/>
      <c r="T2" s="234">
        <v>0.1</v>
      </c>
      <c r="U2" s="234"/>
      <c r="V2" s="238"/>
    </row>
    <row r="3" spans="1:24" s="85" customFormat="1" ht="19" thickBot="1" x14ac:dyDescent="0.3">
      <c r="A3" s="212" t="s">
        <v>291</v>
      </c>
      <c r="B3" s="240">
        <v>3.3553000000000002</v>
      </c>
      <c r="C3" s="240"/>
      <c r="D3" s="240"/>
      <c r="E3" s="239">
        <v>3.089</v>
      </c>
      <c r="F3" s="240"/>
      <c r="G3" s="241"/>
      <c r="H3" s="240">
        <v>2.7820999999999998</v>
      </c>
      <c r="I3" s="240"/>
      <c r="J3" s="241"/>
      <c r="K3" s="239">
        <v>1.7628999999999999</v>
      </c>
      <c r="L3" s="240"/>
      <c r="M3" s="241"/>
      <c r="N3" s="239">
        <v>1.5429999999999999</v>
      </c>
      <c r="O3" s="240"/>
      <c r="P3" s="241"/>
      <c r="Q3" s="239">
        <v>1.3778999999999999</v>
      </c>
      <c r="R3" s="240"/>
      <c r="S3" s="241"/>
      <c r="T3" s="240">
        <v>1.0528</v>
      </c>
      <c r="U3" s="240"/>
      <c r="V3" s="241"/>
      <c r="X3" s="209"/>
    </row>
    <row r="4" spans="1:24" ht="17" thickTop="1" x14ac:dyDescent="0.2">
      <c r="A4" s="197" t="s">
        <v>49</v>
      </c>
      <c r="B4" s="198">
        <v>1.5372185671060965</v>
      </c>
      <c r="C4" s="198" t="s">
        <v>267</v>
      </c>
      <c r="D4" s="199">
        <v>0.25852783015779512</v>
      </c>
      <c r="E4" s="200">
        <v>1.4202225694440447</v>
      </c>
      <c r="F4" s="198" t="s">
        <v>267</v>
      </c>
      <c r="G4" s="199">
        <v>3.3362520832741382E-2</v>
      </c>
      <c r="H4" s="198">
        <v>1.5562991192251665</v>
      </c>
      <c r="I4" s="198" t="s">
        <v>267</v>
      </c>
      <c r="J4" s="199">
        <v>6.1558941851640195E-2</v>
      </c>
      <c r="K4" s="200">
        <v>3.725023252828382</v>
      </c>
      <c r="L4" s="198" t="s">
        <v>267</v>
      </c>
      <c r="M4" s="199">
        <v>0.34975868378788838</v>
      </c>
      <c r="N4" s="200">
        <v>4.3825919761268475</v>
      </c>
      <c r="O4" s="198" t="s">
        <v>267</v>
      </c>
      <c r="P4" s="199">
        <v>0.28659303082663801</v>
      </c>
      <c r="Q4" s="200">
        <v>4.3158655274767845</v>
      </c>
      <c r="R4" s="198" t="s">
        <v>267</v>
      </c>
      <c r="S4" s="199">
        <v>1.7159238950946352</v>
      </c>
      <c r="T4" s="200">
        <v>3.077661294074642</v>
      </c>
      <c r="U4" s="198" t="s">
        <v>267</v>
      </c>
      <c r="V4" s="199">
        <v>0.13198212164437972</v>
      </c>
    </row>
    <row r="5" spans="1:24" x14ac:dyDescent="0.2">
      <c r="A5" s="197" t="s">
        <v>50</v>
      </c>
      <c r="B5" s="198">
        <v>7.8016512039547914</v>
      </c>
      <c r="C5" s="198" t="s">
        <v>267</v>
      </c>
      <c r="D5" s="199">
        <v>0.81343482952771595</v>
      </c>
      <c r="E5" s="200">
        <v>7.6497829352040325</v>
      </c>
      <c r="F5" s="198" t="s">
        <v>267</v>
      </c>
      <c r="G5" s="199">
        <v>8.9680511998601276E-2</v>
      </c>
      <c r="H5" s="198">
        <v>8.2956093345039985</v>
      </c>
      <c r="I5" s="198" t="s">
        <v>267</v>
      </c>
      <c r="J5" s="199">
        <v>0.2418108259990466</v>
      </c>
      <c r="K5" s="200">
        <v>6.2173345624774754</v>
      </c>
      <c r="L5" s="198" t="s">
        <v>267</v>
      </c>
      <c r="M5" s="199">
        <v>1.8754946193142195</v>
      </c>
      <c r="N5" s="200">
        <v>4.421344849963484</v>
      </c>
      <c r="O5" s="198" t="s">
        <v>267</v>
      </c>
      <c r="P5" s="199">
        <v>0.43577750936632764</v>
      </c>
      <c r="Q5" s="200">
        <v>2.8051647564146345</v>
      </c>
      <c r="R5" s="198" t="s">
        <v>267</v>
      </c>
      <c r="S5" s="199">
        <v>1.056589726907994</v>
      </c>
      <c r="T5" s="200">
        <v>1.5390564071170725</v>
      </c>
      <c r="U5" s="198" t="s">
        <v>267</v>
      </c>
      <c r="V5" s="199">
        <v>0.38999001144260387</v>
      </c>
    </row>
    <row r="6" spans="1:24" x14ac:dyDescent="0.2">
      <c r="A6" s="197" t="s">
        <v>51</v>
      </c>
      <c r="B6" s="198">
        <v>0.99267062602087508</v>
      </c>
      <c r="C6" s="198" t="s">
        <v>267</v>
      </c>
      <c r="D6" s="199">
        <v>0.39988215991650855</v>
      </c>
      <c r="E6" s="200">
        <v>0.42745230713776827</v>
      </c>
      <c r="F6" s="198" t="s">
        <v>267</v>
      </c>
      <c r="G6" s="199">
        <v>3.7979845043928789E-2</v>
      </c>
      <c r="H6" s="198">
        <v>1.0194452064566144</v>
      </c>
      <c r="I6" s="198" t="s">
        <v>267</v>
      </c>
      <c r="J6" s="199">
        <v>0.7431390452565465</v>
      </c>
      <c r="K6" s="200">
        <v>3.35863425399114</v>
      </c>
      <c r="L6" s="198" t="s">
        <v>267</v>
      </c>
      <c r="M6" s="199">
        <v>0.15548759065969087</v>
      </c>
      <c r="N6" s="200">
        <v>4.0966713304831117</v>
      </c>
      <c r="O6" s="198" t="s">
        <v>267</v>
      </c>
      <c r="P6" s="199">
        <v>0.75264215045549732</v>
      </c>
      <c r="Q6" s="200">
        <v>3.8452620363050234</v>
      </c>
      <c r="R6" s="198" t="s">
        <v>267</v>
      </c>
      <c r="S6" s="199">
        <v>1.1812709825629091</v>
      </c>
      <c r="T6" s="200">
        <v>2.3699793497476951</v>
      </c>
      <c r="U6" s="198" t="s">
        <v>267</v>
      </c>
      <c r="V6" s="199">
        <v>6.4596363419234137E-2</v>
      </c>
    </row>
    <row r="7" spans="1:24" x14ac:dyDescent="0.2">
      <c r="A7" s="197" t="s">
        <v>52</v>
      </c>
      <c r="B7" s="198">
        <v>1.1869101300145817</v>
      </c>
      <c r="C7" s="198" t="s">
        <v>267</v>
      </c>
      <c r="D7" s="199">
        <v>0.52209548220903867</v>
      </c>
      <c r="E7" s="200">
        <v>0.37279402855131261</v>
      </c>
      <c r="F7" s="198" t="s">
        <v>267</v>
      </c>
      <c r="G7" s="199">
        <v>3.1097808580178327E-2</v>
      </c>
      <c r="H7" s="198">
        <v>0.50819354218271429</v>
      </c>
      <c r="I7" s="198" t="s">
        <v>267</v>
      </c>
      <c r="J7" s="199">
        <v>0.1683121457852203</v>
      </c>
      <c r="K7" s="200">
        <v>0.95823470170427472</v>
      </c>
      <c r="L7" s="198" t="s">
        <v>267</v>
      </c>
      <c r="M7" s="199">
        <v>5.0001195073416327E-2</v>
      </c>
      <c r="N7" s="200">
        <v>1.6711224583005255</v>
      </c>
      <c r="O7" s="198" t="s">
        <v>267</v>
      </c>
      <c r="P7" s="199">
        <v>0.17707073831764941</v>
      </c>
      <c r="Q7" s="200">
        <v>1.7794998494377268</v>
      </c>
      <c r="R7" s="198" t="s">
        <v>267</v>
      </c>
      <c r="S7" s="199">
        <v>0.53403883564902155</v>
      </c>
      <c r="T7" s="200">
        <v>1.6667069971128448</v>
      </c>
      <c r="U7" s="198" t="s">
        <v>267</v>
      </c>
      <c r="V7" s="199">
        <v>1.6661079211306884E-2</v>
      </c>
    </row>
    <row r="8" spans="1:24" x14ac:dyDescent="0.2">
      <c r="A8" s="197" t="s">
        <v>53</v>
      </c>
      <c r="B8" s="198">
        <v>0.50735112388283288</v>
      </c>
      <c r="C8" s="198" t="s">
        <v>267</v>
      </c>
      <c r="D8" s="199">
        <v>0.26030344298834884</v>
      </c>
      <c r="E8" s="200">
        <v>0.12416082068546277</v>
      </c>
      <c r="F8" s="198" t="s">
        <v>267</v>
      </c>
      <c r="G8" s="199">
        <v>2.2924944993275929E-2</v>
      </c>
      <c r="H8" s="198">
        <v>0.26238021254239935</v>
      </c>
      <c r="I8" s="198" t="s">
        <v>267</v>
      </c>
      <c r="J8" s="199">
        <v>0.13613385961175745</v>
      </c>
      <c r="K8" s="200">
        <v>0.2440373535813036</v>
      </c>
      <c r="L8" s="198" t="s">
        <v>267</v>
      </c>
      <c r="M8" s="199">
        <v>2.3104383581033783E-2</v>
      </c>
      <c r="N8" s="200">
        <v>0.4395582282121856</v>
      </c>
      <c r="O8" s="198" t="s">
        <v>267</v>
      </c>
      <c r="P8" s="199">
        <v>2.2710816621261429E-2</v>
      </c>
      <c r="Q8" s="200">
        <v>0.21381027879502254</v>
      </c>
      <c r="R8" s="198" t="s">
        <v>267</v>
      </c>
      <c r="S8" s="199">
        <v>9.7430155809802979E-2</v>
      </c>
      <c r="T8" s="200">
        <v>0.19818595320125643</v>
      </c>
      <c r="U8" s="198" t="s">
        <v>267</v>
      </c>
      <c r="V8" s="199">
        <v>4.1249498283004844E-2</v>
      </c>
    </row>
    <row r="9" spans="1:24" x14ac:dyDescent="0.2">
      <c r="A9" s="197" t="s">
        <v>54</v>
      </c>
      <c r="B9" s="198">
        <v>0.47038756620576905</v>
      </c>
      <c r="C9" s="198" t="s">
        <v>267</v>
      </c>
      <c r="D9" s="199">
        <v>6.4936178571532222E-2</v>
      </c>
      <c r="E9" s="200">
        <v>0.47372778321107617</v>
      </c>
      <c r="F9" s="198" t="s">
        <v>267</v>
      </c>
      <c r="G9" s="199">
        <v>4.6975762057046011E-3</v>
      </c>
      <c r="H9" s="198">
        <v>0.53483416538343154</v>
      </c>
      <c r="I9" s="198" t="s">
        <v>267</v>
      </c>
      <c r="J9" s="199">
        <v>4.2860684754498172E-3</v>
      </c>
      <c r="K9" s="200">
        <v>0.59171086736567169</v>
      </c>
      <c r="L9" s="198" t="s">
        <v>267</v>
      </c>
      <c r="M9" s="199">
        <v>2.9561193813707781E-2</v>
      </c>
      <c r="N9" s="200">
        <v>0.67895447655387053</v>
      </c>
      <c r="O9" s="198" t="s">
        <v>267</v>
      </c>
      <c r="P9" s="199">
        <v>3.3447015686918213E-2</v>
      </c>
      <c r="Q9" s="200">
        <v>0.43366451052460275</v>
      </c>
      <c r="R9" s="198" t="s">
        <v>267</v>
      </c>
      <c r="S9" s="199">
        <v>9.122285877266996E-2</v>
      </c>
      <c r="T9" s="200">
        <v>0.35344338852625667</v>
      </c>
      <c r="U9" s="198" t="s">
        <v>267</v>
      </c>
      <c r="V9" s="199">
        <v>8.4325669389351821E-3</v>
      </c>
    </row>
    <row r="10" spans="1:24" x14ac:dyDescent="0.2">
      <c r="A10" s="197" t="s">
        <v>55</v>
      </c>
      <c r="B10" s="198">
        <v>0.4928663200085513</v>
      </c>
      <c r="C10" s="198" t="s">
        <v>267</v>
      </c>
      <c r="D10" s="199">
        <v>0.13675111180474117</v>
      </c>
      <c r="E10" s="200">
        <v>0.31813969932342023</v>
      </c>
      <c r="F10" s="198" t="s">
        <v>267</v>
      </c>
      <c r="G10" s="199">
        <v>2.0743438030177974E-3</v>
      </c>
      <c r="H10" s="198">
        <v>0.51759511851139284</v>
      </c>
      <c r="I10" s="198" t="s">
        <v>267</v>
      </c>
      <c r="J10" s="199">
        <v>2.4216683227149156E-2</v>
      </c>
      <c r="K10" s="200">
        <v>0.62565901548877711</v>
      </c>
      <c r="L10" s="198" t="s">
        <v>267</v>
      </c>
      <c r="M10" s="199">
        <v>5.0600190207307758E-2</v>
      </c>
      <c r="N10" s="200">
        <v>0.76672969212026998</v>
      </c>
      <c r="O10" s="198" t="s">
        <v>267</v>
      </c>
      <c r="P10" s="199">
        <v>1.7276179714788287E-2</v>
      </c>
      <c r="Q10" s="200">
        <v>0.36559132240819331</v>
      </c>
      <c r="R10" s="198" t="s">
        <v>267</v>
      </c>
      <c r="S10" s="199">
        <v>0.10514842582476494</v>
      </c>
      <c r="T10" s="200">
        <v>0.41403411269249352</v>
      </c>
      <c r="U10" s="198" t="s">
        <v>267</v>
      </c>
      <c r="V10" s="199">
        <v>2.8252132917852057E-2</v>
      </c>
    </row>
    <row r="11" spans="1:24" x14ac:dyDescent="0.2">
      <c r="A11" s="197" t="s">
        <v>56</v>
      </c>
      <c r="B11" s="198">
        <v>0.43427318798501163</v>
      </c>
      <c r="C11" s="198" t="s">
        <v>267</v>
      </c>
      <c r="D11" s="199">
        <v>8.1490978480621132E-2</v>
      </c>
      <c r="E11" s="200">
        <v>0.41981514058277136</v>
      </c>
      <c r="F11" s="198" t="s">
        <v>267</v>
      </c>
      <c r="G11" s="199">
        <v>2.4897646840709581E-2</v>
      </c>
      <c r="H11" s="198">
        <v>0.75038636686211024</v>
      </c>
      <c r="I11" s="198" t="s">
        <v>267</v>
      </c>
      <c r="J11" s="199">
        <v>3.0883782581349297E-2</v>
      </c>
      <c r="K11" s="200">
        <v>0.85254943367925751</v>
      </c>
      <c r="L11" s="198" t="s">
        <v>267</v>
      </c>
      <c r="M11" s="199">
        <v>1.9840677023067205E-2</v>
      </c>
      <c r="N11" s="200">
        <v>0.8612250275045048</v>
      </c>
      <c r="O11" s="198" t="s">
        <v>267</v>
      </c>
      <c r="P11" s="199">
        <v>0.12396293744108022</v>
      </c>
      <c r="Q11" s="200">
        <v>0.76090354336738364</v>
      </c>
      <c r="R11" s="198" t="s">
        <v>267</v>
      </c>
      <c r="S11" s="199">
        <v>0.22164873772380306</v>
      </c>
      <c r="T11" s="200">
        <v>0.49558611288447557</v>
      </c>
      <c r="U11" s="198" t="s">
        <v>267</v>
      </c>
      <c r="V11" s="199">
        <v>5.5159145023426073E-2</v>
      </c>
    </row>
    <row r="12" spans="1:24" x14ac:dyDescent="0.2">
      <c r="A12" s="197" t="s">
        <v>57</v>
      </c>
      <c r="B12" s="198">
        <v>0.12852415028852626</v>
      </c>
      <c r="C12" s="198" t="s">
        <v>267</v>
      </c>
      <c r="D12" s="199">
        <v>2.5289067728157789E-2</v>
      </c>
      <c r="E12" s="200">
        <v>0.10217313482168963</v>
      </c>
      <c r="F12" s="198" t="s">
        <v>267</v>
      </c>
      <c r="G12" s="199">
        <v>1.6001973192316388E-3</v>
      </c>
      <c r="H12" s="198">
        <v>0.16005018411779506</v>
      </c>
      <c r="I12" s="198" t="s">
        <v>267</v>
      </c>
      <c r="J12" s="199">
        <v>8.2546731544708828E-3</v>
      </c>
      <c r="K12" s="200">
        <v>0.11369085836341362</v>
      </c>
      <c r="L12" s="198" t="s">
        <v>267</v>
      </c>
      <c r="M12" s="199">
        <v>6.8537737258295324E-3</v>
      </c>
      <c r="N12" s="200">
        <v>0.16290574349453485</v>
      </c>
      <c r="O12" s="198" t="s">
        <v>267</v>
      </c>
      <c r="P12" s="199">
        <v>2.1251339130572738E-2</v>
      </c>
      <c r="Q12" s="200">
        <v>0.10230645756377864</v>
      </c>
      <c r="R12" s="198" t="s">
        <v>267</v>
      </c>
      <c r="S12" s="199">
        <v>3.3576004904823729E-2</v>
      </c>
      <c r="T12" s="200">
        <v>0.13238001711189978</v>
      </c>
      <c r="U12" s="198" t="s">
        <v>267</v>
      </c>
      <c r="V12" s="199">
        <v>1.7457345798251016E-2</v>
      </c>
    </row>
    <row r="13" spans="1:24" x14ac:dyDescent="0.2">
      <c r="A13" s="197" t="s">
        <v>58</v>
      </c>
      <c r="B13" s="198">
        <v>0.59410953316320603</v>
      </c>
      <c r="C13" s="198" t="s">
        <v>267</v>
      </c>
      <c r="D13" s="199">
        <v>0.2082407729416198</v>
      </c>
      <c r="E13" s="200">
        <v>0.28738918206681341</v>
      </c>
      <c r="F13" s="198" t="s">
        <v>267</v>
      </c>
      <c r="G13" s="199">
        <v>9.64042680154506E-3</v>
      </c>
      <c r="H13" s="198">
        <v>0.3973847584084525</v>
      </c>
      <c r="I13" s="198" t="s">
        <v>267</v>
      </c>
      <c r="J13" s="199">
        <v>6.206971463408191E-2</v>
      </c>
      <c r="K13" s="200">
        <v>2.035101850695197</v>
      </c>
      <c r="L13" s="198" t="s">
        <v>267</v>
      </c>
      <c r="M13" s="199">
        <v>0.25839347103990995</v>
      </c>
      <c r="N13" s="200">
        <v>2.4066574975049968</v>
      </c>
      <c r="O13" s="198" t="s">
        <v>267</v>
      </c>
      <c r="P13" s="199">
        <v>0.61005295038798391</v>
      </c>
      <c r="Q13" s="200">
        <v>1.2614094626786341</v>
      </c>
      <c r="R13" s="198" t="s">
        <v>267</v>
      </c>
      <c r="S13" s="199">
        <v>0.38145628590481356</v>
      </c>
      <c r="T13" s="200">
        <v>0.87522338227986329</v>
      </c>
      <c r="U13" s="198" t="s">
        <v>267</v>
      </c>
      <c r="V13" s="199">
        <v>0.11612889544497254</v>
      </c>
    </row>
    <row r="14" spans="1:24" x14ac:dyDescent="0.2">
      <c r="A14" s="197" t="s">
        <v>59</v>
      </c>
      <c r="B14" s="198">
        <v>3.1282446373977266</v>
      </c>
      <c r="C14" s="198" t="s">
        <v>267</v>
      </c>
      <c r="D14" s="199">
        <v>0.17761211097314436</v>
      </c>
      <c r="E14" s="200">
        <v>3.4904928542933966</v>
      </c>
      <c r="F14" s="198" t="s">
        <v>267</v>
      </c>
      <c r="G14" s="199">
        <v>0.15014022138623306</v>
      </c>
      <c r="H14" s="198">
        <v>4.0768005331934534</v>
      </c>
      <c r="I14" s="198" t="s">
        <v>267</v>
      </c>
      <c r="J14" s="199">
        <v>8.5104750246073738E-2</v>
      </c>
      <c r="K14" s="200">
        <v>4.0180289479251519</v>
      </c>
      <c r="L14" s="198" t="s">
        <v>267</v>
      </c>
      <c r="M14" s="199">
        <v>0.22139099430640546</v>
      </c>
      <c r="N14" s="200">
        <v>3.6461742501218319</v>
      </c>
      <c r="O14" s="198" t="s">
        <v>267</v>
      </c>
      <c r="P14" s="199">
        <v>0.65803536997485024</v>
      </c>
      <c r="Q14" s="200">
        <v>3.1754004777017824</v>
      </c>
      <c r="R14" s="198" t="s">
        <v>267</v>
      </c>
      <c r="S14" s="199">
        <v>1.028695665472473</v>
      </c>
      <c r="T14" s="200">
        <v>1.680138105147611</v>
      </c>
      <c r="U14" s="198" t="s">
        <v>267</v>
      </c>
      <c r="V14" s="199">
        <v>4.4413560045131528E-2</v>
      </c>
    </row>
    <row r="15" spans="1:24" x14ac:dyDescent="0.2">
      <c r="A15" s="197" t="s">
        <v>60</v>
      </c>
      <c r="B15" s="198">
        <v>6.4525121394908111E-2</v>
      </c>
      <c r="C15" s="198" t="s">
        <v>267</v>
      </c>
      <c r="D15" s="199">
        <v>9.6231072391910893E-3</v>
      </c>
      <c r="E15" s="200">
        <v>8.0043310006579049E-2</v>
      </c>
      <c r="F15" s="198" t="s">
        <v>267</v>
      </c>
      <c r="G15" s="199">
        <v>7.7699295295250298E-3</v>
      </c>
      <c r="H15" s="198">
        <v>0.12352003373492992</v>
      </c>
      <c r="I15" s="198" t="s">
        <v>267</v>
      </c>
      <c r="J15" s="199">
        <v>7.5332823283674371E-3</v>
      </c>
      <c r="K15" s="200">
        <v>0.16049941402744308</v>
      </c>
      <c r="L15" s="198" t="s">
        <v>267</v>
      </c>
      <c r="M15" s="199">
        <v>2.702656172457071E-2</v>
      </c>
      <c r="N15" s="200">
        <v>0.20204674997997385</v>
      </c>
      <c r="O15" s="198" t="s">
        <v>267</v>
      </c>
      <c r="P15" s="199">
        <v>2.2506791884443961E-2</v>
      </c>
      <c r="Q15" s="200">
        <v>0.10493924375017605</v>
      </c>
      <c r="R15" s="198" t="s">
        <v>267</v>
      </c>
      <c r="S15" s="199">
        <v>2.9962035530155928E-2</v>
      </c>
      <c r="T15" s="200">
        <v>0.10599928980184914</v>
      </c>
      <c r="U15" s="198" t="s">
        <v>267</v>
      </c>
      <c r="V15" s="199">
        <v>1.0675144220481662E-2</v>
      </c>
    </row>
    <row r="16" spans="1:24" x14ac:dyDescent="0.2">
      <c r="A16" s="197" t="s">
        <v>62</v>
      </c>
      <c r="B16" s="198">
        <v>2.4743368043727458</v>
      </c>
      <c r="C16" s="198" t="s">
        <v>267</v>
      </c>
      <c r="D16" s="199">
        <v>0.28758995995573738</v>
      </c>
      <c r="E16" s="200">
        <v>2.1932947282684951</v>
      </c>
      <c r="F16" s="198" t="s">
        <v>267</v>
      </c>
      <c r="G16" s="199">
        <v>1.5011971667900026E-2</v>
      </c>
      <c r="H16" s="198">
        <v>1.972689417088777</v>
      </c>
      <c r="I16" s="198" t="s">
        <v>267</v>
      </c>
      <c r="J16" s="199">
        <v>5.6008943455885286E-2</v>
      </c>
      <c r="K16" s="200">
        <v>2.4137643253040433</v>
      </c>
      <c r="L16" s="198" t="s">
        <v>267</v>
      </c>
      <c r="M16" s="199">
        <v>0.55113902148264682</v>
      </c>
      <c r="N16" s="200">
        <v>1.8956590807856939</v>
      </c>
      <c r="O16" s="198" t="s">
        <v>267</v>
      </c>
      <c r="P16" s="199">
        <v>0.20959245891541459</v>
      </c>
      <c r="Q16" s="200">
        <v>1.8275863151715916</v>
      </c>
      <c r="R16" s="198" t="s">
        <v>267</v>
      </c>
      <c r="S16" s="199">
        <v>0.86295489634777611</v>
      </c>
      <c r="T16" s="200">
        <v>1.6090974528770312</v>
      </c>
      <c r="U16" s="198" t="s">
        <v>267</v>
      </c>
      <c r="V16" s="199">
        <v>0.33400297657084715</v>
      </c>
    </row>
    <row r="17" spans="1:22" x14ac:dyDescent="0.2">
      <c r="A17" s="197" t="s">
        <v>63</v>
      </c>
      <c r="B17" s="198">
        <v>0.76805970916072785</v>
      </c>
      <c r="C17" s="198" t="s">
        <v>267</v>
      </c>
      <c r="D17" s="199">
        <v>4.6473193133185715E-2</v>
      </c>
      <c r="E17" s="200">
        <v>0.75904358478531964</v>
      </c>
      <c r="F17" s="198" t="s">
        <v>267</v>
      </c>
      <c r="G17" s="199">
        <v>2.5800744416575375E-2</v>
      </c>
      <c r="H17" s="198">
        <v>0.87263794155721508</v>
      </c>
      <c r="I17" s="198" t="s">
        <v>267</v>
      </c>
      <c r="J17" s="199">
        <v>3.1980977425744975E-2</v>
      </c>
      <c r="K17" s="200">
        <v>0.93323800321275563</v>
      </c>
      <c r="L17" s="198" t="s">
        <v>267</v>
      </c>
      <c r="M17" s="199">
        <v>7.8229350320562968E-2</v>
      </c>
      <c r="N17" s="200">
        <v>0.76251111644992942</v>
      </c>
      <c r="O17" s="198" t="s">
        <v>267</v>
      </c>
      <c r="P17" s="199">
        <v>0.1558460942076709</v>
      </c>
      <c r="Q17" s="200">
        <v>0.87216454640116359</v>
      </c>
      <c r="R17" s="198" t="s">
        <v>267</v>
      </c>
      <c r="S17" s="199">
        <v>0.28827852854480451</v>
      </c>
      <c r="T17" s="200">
        <v>0.55107966902669647</v>
      </c>
      <c r="U17" s="198" t="s">
        <v>267</v>
      </c>
      <c r="V17" s="199">
        <v>0.12125946789494947</v>
      </c>
    </row>
    <row r="18" spans="1:22" x14ac:dyDescent="0.2">
      <c r="A18" s="197" t="s">
        <v>64</v>
      </c>
      <c r="B18" s="198">
        <v>3.6995106049004085</v>
      </c>
      <c r="C18" s="198" t="s">
        <v>267</v>
      </c>
      <c r="D18" s="199">
        <v>0.22071690704944044</v>
      </c>
      <c r="E18" s="200">
        <v>4.8381534609180816</v>
      </c>
      <c r="F18" s="198" t="s">
        <v>267</v>
      </c>
      <c r="G18" s="199">
        <v>0.3416507702066971</v>
      </c>
      <c r="H18" s="198">
        <v>6.2969274834272815</v>
      </c>
      <c r="I18" s="198" t="s">
        <v>267</v>
      </c>
      <c r="J18" s="199">
        <v>0.14324234786018916</v>
      </c>
      <c r="K18" s="200">
        <v>4.7845927253190279</v>
      </c>
      <c r="L18" s="198" t="s">
        <v>267</v>
      </c>
      <c r="M18" s="199">
        <v>0.19402181547744773</v>
      </c>
      <c r="N18" s="200">
        <v>5.0599263002701695</v>
      </c>
      <c r="O18" s="198" t="s">
        <v>267</v>
      </c>
      <c r="P18" s="199">
        <v>0.59924789014504842</v>
      </c>
      <c r="Q18" s="200">
        <v>6.7586446282656194</v>
      </c>
      <c r="R18" s="198" t="s">
        <v>267</v>
      </c>
      <c r="S18" s="199">
        <v>2.179934216877216</v>
      </c>
      <c r="T18" s="200">
        <v>6.6958118220053819</v>
      </c>
      <c r="U18" s="198" t="s">
        <v>267</v>
      </c>
      <c r="V18" s="199">
        <v>1.8585443876733447</v>
      </c>
    </row>
    <row r="19" spans="1:22" x14ac:dyDescent="0.2">
      <c r="A19" s="197" t="s">
        <v>65</v>
      </c>
      <c r="B19" s="198">
        <v>0.24295915959498737</v>
      </c>
      <c r="C19" s="198" t="s">
        <v>267</v>
      </c>
      <c r="D19" s="199">
        <v>4.9050387744888714E-2</v>
      </c>
      <c r="E19" s="200">
        <v>0.15026571683084258</v>
      </c>
      <c r="F19" s="198" t="s">
        <v>267</v>
      </c>
      <c r="G19" s="199">
        <v>1.7079723819445058E-3</v>
      </c>
      <c r="H19" s="198">
        <v>0.19310362207918252</v>
      </c>
      <c r="I19" s="198" t="s">
        <v>267</v>
      </c>
      <c r="J19" s="199">
        <v>2.9387043320341651E-2</v>
      </c>
      <c r="K19" s="200">
        <v>0.34511924302369862</v>
      </c>
      <c r="L19" s="198" t="s">
        <v>267</v>
      </c>
      <c r="M19" s="199">
        <v>1.6419665888586968E-2</v>
      </c>
      <c r="N19" s="200">
        <v>0.48055409997834153</v>
      </c>
      <c r="O19" s="198" t="s">
        <v>267</v>
      </c>
      <c r="P19" s="199">
        <v>8.6955447272270461E-2</v>
      </c>
      <c r="Q19" s="200">
        <v>0.24556568047242472</v>
      </c>
      <c r="R19" s="198" t="s">
        <v>267</v>
      </c>
      <c r="S19" s="199">
        <v>5.9034653951315311E-2</v>
      </c>
      <c r="T19" s="200">
        <v>0.24539877529923132</v>
      </c>
      <c r="U19" s="198" t="s">
        <v>267</v>
      </c>
      <c r="V19" s="199">
        <v>1.158035786387672E-2</v>
      </c>
    </row>
    <row r="20" spans="1:22" x14ac:dyDescent="0.2">
      <c r="A20" s="197" t="s">
        <v>66</v>
      </c>
      <c r="B20" s="198">
        <v>0.18482187260732194</v>
      </c>
      <c r="C20" s="198" t="s">
        <v>267</v>
      </c>
      <c r="D20" s="199">
        <v>2.0172684485342818E-2</v>
      </c>
      <c r="E20" s="200">
        <v>0.14169687357171248</v>
      </c>
      <c r="F20" s="198" t="s">
        <v>267</v>
      </c>
      <c r="G20" s="199">
        <v>3.1513965121860443E-3</v>
      </c>
      <c r="H20" s="198">
        <v>0.15343684061134075</v>
      </c>
      <c r="I20" s="198" t="s">
        <v>267</v>
      </c>
      <c r="J20" s="199">
        <v>1.4530777672103052E-2</v>
      </c>
      <c r="K20" s="200">
        <v>6.7666210685000269E-2</v>
      </c>
      <c r="L20" s="198" t="s">
        <v>267</v>
      </c>
      <c r="M20" s="199">
        <v>1.549204174933444E-2</v>
      </c>
      <c r="N20" s="200">
        <v>7.9059284379717709E-2</v>
      </c>
      <c r="O20" s="198" t="s">
        <v>267</v>
      </c>
      <c r="P20" s="199">
        <v>8.7824459315258979E-4</v>
      </c>
      <c r="Q20" s="200">
        <v>3.108981613996149E-2</v>
      </c>
      <c r="R20" s="198" t="s">
        <v>267</v>
      </c>
      <c r="S20" s="199">
        <v>3.108981613996149E-2</v>
      </c>
      <c r="T20" s="200">
        <v>0</v>
      </c>
      <c r="U20" s="198" t="s">
        <v>267</v>
      </c>
      <c r="V20" s="199">
        <v>0</v>
      </c>
    </row>
    <row r="21" spans="1:22" x14ac:dyDescent="0.2">
      <c r="A21" s="197" t="s">
        <v>67</v>
      </c>
      <c r="B21" s="198">
        <v>2.4022372967451664E-2</v>
      </c>
      <c r="C21" s="198" t="s">
        <v>267</v>
      </c>
      <c r="D21" s="199">
        <v>2.7545969754716039E-3</v>
      </c>
      <c r="E21" s="200">
        <v>2.191999822916841E-2</v>
      </c>
      <c r="F21" s="198" t="s">
        <v>267</v>
      </c>
      <c r="G21" s="199">
        <v>5.6445002745406959E-4</v>
      </c>
      <c r="H21" s="198">
        <v>2.5852585512406254E-2</v>
      </c>
      <c r="I21" s="198" t="s">
        <v>267</v>
      </c>
      <c r="J21" s="199">
        <v>9.4265471133320883E-4</v>
      </c>
      <c r="K21" s="200">
        <v>2.3501526150566041E-2</v>
      </c>
      <c r="L21" s="198" t="s">
        <v>267</v>
      </c>
      <c r="M21" s="199">
        <v>4.2749440260546719E-4</v>
      </c>
      <c r="N21" s="200">
        <v>3.5285358462713946E-2</v>
      </c>
      <c r="O21" s="198" t="s">
        <v>267</v>
      </c>
      <c r="P21" s="199">
        <v>4.0625588018055759E-3</v>
      </c>
      <c r="Q21" s="200">
        <v>2.1928405799022901E-2</v>
      </c>
      <c r="R21" s="198" t="s">
        <v>267</v>
      </c>
      <c r="S21" s="199">
        <v>4.8829952758062773E-3</v>
      </c>
      <c r="T21" s="200">
        <v>1.0181600974330735E-2</v>
      </c>
      <c r="U21" s="198" t="s">
        <v>267</v>
      </c>
      <c r="V21" s="199">
        <v>1.0181600974330735E-2</v>
      </c>
    </row>
    <row r="22" spans="1:22" x14ac:dyDescent="0.2">
      <c r="A22" s="201" t="s">
        <v>61</v>
      </c>
      <c r="B22" s="202">
        <v>57.067032983786106</v>
      </c>
      <c r="C22" s="203" t="s">
        <v>267</v>
      </c>
      <c r="D22" s="204">
        <v>3.6576333080144932</v>
      </c>
      <c r="E22" s="205">
        <v>56.787851144670199</v>
      </c>
      <c r="F22" s="203" t="s">
        <v>267</v>
      </c>
      <c r="G22" s="204">
        <v>2.3809241785754232</v>
      </c>
      <c r="H22" s="205">
        <v>73.267184998402186</v>
      </c>
      <c r="I22" s="203" t="s">
        <v>267</v>
      </c>
      <c r="J22" s="204">
        <v>2.7513497075955806</v>
      </c>
      <c r="K22" s="205">
        <v>36.171034511561409</v>
      </c>
      <c r="L22" s="203" t="s">
        <v>267</v>
      </c>
      <c r="M22" s="204">
        <v>0.1709329629372684</v>
      </c>
      <c r="N22" s="205">
        <v>40.262599624298986</v>
      </c>
      <c r="O22" s="203" t="s">
        <v>267</v>
      </c>
      <c r="P22" s="204">
        <v>9.3617740098370774</v>
      </c>
      <c r="Q22" s="205">
        <v>56.647853394464242</v>
      </c>
      <c r="R22" s="203" t="s">
        <v>267</v>
      </c>
      <c r="S22" s="204">
        <v>18.34771987208179</v>
      </c>
      <c r="T22" s="205">
        <v>43.106821738023754</v>
      </c>
      <c r="U22" s="203" t="s">
        <v>267</v>
      </c>
      <c r="V22" s="204">
        <v>1.3559473883781585</v>
      </c>
    </row>
    <row r="23" spans="1:22" x14ac:dyDescent="0.2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</row>
  </sheetData>
  <mergeCells count="16">
    <mergeCell ref="Q3:S3"/>
    <mergeCell ref="T3:V3"/>
    <mergeCell ref="B3:D3"/>
    <mergeCell ref="E3:G3"/>
    <mergeCell ref="H3:J3"/>
    <mergeCell ref="K3:M3"/>
    <mergeCell ref="N3:P3"/>
    <mergeCell ref="K2:M2"/>
    <mergeCell ref="N2:P2"/>
    <mergeCell ref="Q2:S2"/>
    <mergeCell ref="T2:V2"/>
    <mergeCell ref="B1:J1"/>
    <mergeCell ref="K1:V1"/>
    <mergeCell ref="B2:D2"/>
    <mergeCell ref="E2:G2"/>
    <mergeCell ref="H2:J2"/>
  </mergeCells>
  <pageMargins left="0.7" right="0.7" top="0.75" bottom="0.75" header="0.3" footer="0.3"/>
  <pageSetup paperSize="9"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9"/>
  <sheetViews>
    <sheetView zoomScale="119" workbookViewId="0">
      <selection activeCell="S127" sqref="S127"/>
    </sheetView>
  </sheetViews>
  <sheetFormatPr baseColWidth="10" defaultColWidth="8.83203125" defaultRowHeight="13" x14ac:dyDescent="0.15"/>
  <cols>
    <col min="1" max="10" width="8.83203125" style="1"/>
    <col min="11" max="11" width="7" style="1" bestFit="1" customWidth="1"/>
    <col min="12" max="12" width="8.83203125" style="1"/>
    <col min="13" max="13" width="5.6640625" style="1" customWidth="1"/>
    <col min="14" max="14" width="2" style="1" bestFit="1" customWidth="1"/>
    <col min="15" max="15" width="5.83203125" style="1" customWidth="1"/>
    <col min="16" max="16" width="5.33203125" style="1" bestFit="1" customWidth="1"/>
    <col min="17" max="17" width="2" style="1" bestFit="1" customWidth="1"/>
    <col min="18" max="18" width="5.6640625" style="1" customWidth="1"/>
    <col min="19" max="19" width="5.5" style="1" customWidth="1"/>
    <col min="20" max="20" width="2" style="1" bestFit="1" customWidth="1"/>
    <col min="21" max="21" width="5.5" style="1" customWidth="1"/>
    <col min="22" max="22" width="5.83203125" style="1" customWidth="1"/>
    <col min="23" max="23" width="2" style="1" bestFit="1" customWidth="1"/>
    <col min="24" max="25" width="5.5" style="1" customWidth="1"/>
    <col min="26" max="26" width="2" style="1" bestFit="1" customWidth="1"/>
    <col min="27" max="28" width="5.6640625" style="1" customWidth="1"/>
    <col min="29" max="29" width="2" style="1" bestFit="1" customWidth="1"/>
    <col min="30" max="30" width="5.6640625" style="1" customWidth="1"/>
    <col min="31" max="31" width="5.5" style="1" customWidth="1"/>
    <col min="32" max="32" width="2" style="1" bestFit="1" customWidth="1"/>
    <col min="33" max="33" width="5.6640625" style="1" customWidth="1"/>
    <col min="34" max="34" width="5.5" style="1" customWidth="1"/>
    <col min="35" max="35" width="2" style="1" bestFit="1" customWidth="1"/>
    <col min="36" max="36" width="5.6640625" style="1" customWidth="1"/>
    <col min="37" max="16384" width="8.83203125" style="1"/>
  </cols>
  <sheetData>
    <row r="1" spans="1:36" ht="16" x14ac:dyDescent="0.2">
      <c r="A1" s="75" t="s">
        <v>276</v>
      </c>
      <c r="B1" s="129">
        <v>16.593399999999999</v>
      </c>
      <c r="C1" s="129">
        <v>28.632899999999999</v>
      </c>
      <c r="D1" s="129">
        <v>53.564399999999999</v>
      </c>
      <c r="E1" s="129">
        <v>14.1792</v>
      </c>
      <c r="F1" s="129">
        <v>11.8131</v>
      </c>
      <c r="G1" s="129">
        <v>8.3413000000000004</v>
      </c>
      <c r="H1" s="129">
        <v>5.3920000000000003</v>
      </c>
      <c r="I1" s="130">
        <v>2.5247000000000002</v>
      </c>
      <c r="L1" s="131"/>
      <c r="M1" s="216" t="s">
        <v>269</v>
      </c>
      <c r="N1" s="216"/>
      <c r="O1" s="216"/>
      <c r="P1" s="216"/>
      <c r="Q1" s="216"/>
      <c r="R1" s="216"/>
      <c r="S1" s="216"/>
      <c r="T1" s="216"/>
      <c r="U1" s="216"/>
      <c r="V1" s="217" t="s">
        <v>270</v>
      </c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8"/>
    </row>
    <row r="2" spans="1:36" ht="15" x14ac:dyDescent="0.2">
      <c r="A2" s="27" t="s">
        <v>257</v>
      </c>
      <c r="B2" s="1">
        <v>2.1293468436357235</v>
      </c>
      <c r="C2" s="1">
        <v>2.3386690944207791</v>
      </c>
      <c r="D2" s="1">
        <v>2.639960796380207</v>
      </c>
      <c r="E2" s="1">
        <v>2.5854793531540463</v>
      </c>
      <c r="F2" s="1">
        <v>2.4184067678372831</v>
      </c>
      <c r="G2" s="1">
        <v>1.9891265429923823</v>
      </c>
      <c r="H2" s="1">
        <v>2.1366464514881609</v>
      </c>
      <c r="I2" s="1">
        <v>2.6867200104510061</v>
      </c>
      <c r="L2" s="94" t="s">
        <v>277</v>
      </c>
      <c r="M2" s="132">
        <v>16.593399999999999</v>
      </c>
      <c r="N2" s="133" t="s">
        <v>267</v>
      </c>
      <c r="O2" s="134">
        <v>2.3E-2</v>
      </c>
      <c r="P2" s="132">
        <v>28.632899999999999</v>
      </c>
      <c r="Q2" s="133" t="s">
        <v>267</v>
      </c>
      <c r="R2" s="134">
        <v>1.29E-2</v>
      </c>
      <c r="S2" s="132">
        <v>53.564399999999999</v>
      </c>
      <c r="T2" s="133" t="s">
        <v>267</v>
      </c>
      <c r="U2" s="134">
        <v>0.26679999999999998</v>
      </c>
      <c r="V2" s="132">
        <v>14.1792</v>
      </c>
      <c r="W2" s="133" t="s">
        <v>267</v>
      </c>
      <c r="X2" s="134">
        <v>7.6600000000000001E-2</v>
      </c>
      <c r="Y2" s="132">
        <v>11.8131</v>
      </c>
      <c r="Z2" s="133" t="s">
        <v>267</v>
      </c>
      <c r="AA2" s="134">
        <v>2.4899999999999999E-2</v>
      </c>
      <c r="AB2" s="132">
        <v>8.3413000000000004</v>
      </c>
      <c r="AC2" s="133" t="s">
        <v>267</v>
      </c>
      <c r="AD2" s="134">
        <v>2.2700000000000001E-2</v>
      </c>
      <c r="AE2" s="132">
        <v>5.3920000000000003</v>
      </c>
      <c r="AF2" s="133" t="s">
        <v>267</v>
      </c>
      <c r="AG2" s="134">
        <v>3.4500000000000003E-2</v>
      </c>
      <c r="AH2" s="132">
        <v>2.5247000000000002</v>
      </c>
      <c r="AI2" s="133" t="s">
        <v>267</v>
      </c>
      <c r="AJ2" s="134">
        <v>4.3799999999999999E-2</v>
      </c>
    </row>
    <row r="3" spans="1:36" ht="18" thickBot="1" x14ac:dyDescent="0.2">
      <c r="A3" s="27" t="s">
        <v>256</v>
      </c>
      <c r="B3" s="1">
        <v>3.5801237204522551</v>
      </c>
      <c r="C3" s="1">
        <v>3.2527539957973599</v>
      </c>
      <c r="D3" s="1">
        <v>3.4117939382454181</v>
      </c>
      <c r="E3" s="1">
        <v>2.8137393483850359</v>
      </c>
      <c r="F3" s="1">
        <v>2.7519338478374764</v>
      </c>
      <c r="G3" s="1">
        <v>2.0922323523953499</v>
      </c>
      <c r="H3" s="1">
        <v>2.5092236978276024</v>
      </c>
      <c r="I3" s="1">
        <v>2.9268658594382977</v>
      </c>
      <c r="L3" s="95" t="s">
        <v>268</v>
      </c>
      <c r="M3" s="219">
        <v>4.7E-2</v>
      </c>
      <c r="N3" s="220"/>
      <c r="O3" s="221"/>
      <c r="P3" s="219">
        <v>9.2999999999999999E-2</v>
      </c>
      <c r="Q3" s="220"/>
      <c r="R3" s="221"/>
      <c r="S3" s="219">
        <v>0.19700000000000001</v>
      </c>
      <c r="T3" s="220"/>
      <c r="U3" s="221"/>
      <c r="V3" s="222">
        <v>0.1</v>
      </c>
      <c r="W3" s="223"/>
      <c r="X3" s="224"/>
      <c r="Y3" s="222">
        <v>0.1</v>
      </c>
      <c r="Z3" s="223"/>
      <c r="AA3" s="224"/>
      <c r="AB3" s="222">
        <v>0.1</v>
      </c>
      <c r="AC3" s="223"/>
      <c r="AD3" s="224"/>
      <c r="AE3" s="222">
        <v>0.1</v>
      </c>
      <c r="AF3" s="223"/>
      <c r="AG3" s="224"/>
      <c r="AH3" s="222">
        <v>0.1</v>
      </c>
      <c r="AI3" s="223"/>
      <c r="AJ3" s="224"/>
    </row>
    <row r="4" spans="1:36" ht="16" thickTop="1" x14ac:dyDescent="0.15">
      <c r="A4" s="27" t="s">
        <v>255</v>
      </c>
      <c r="B4" s="1">
        <v>1.3655881021136047</v>
      </c>
      <c r="C4" s="1">
        <v>0.92576995353241653</v>
      </c>
      <c r="D4" s="1">
        <v>1.3089730023791939</v>
      </c>
      <c r="E4" s="1">
        <v>0.73201088472250564</v>
      </c>
      <c r="F4" s="1">
        <v>0.44078620911381944</v>
      </c>
      <c r="G4" s="1">
        <v>0.21175102705366688</v>
      </c>
      <c r="H4" s="1">
        <v>0.14915402664243599</v>
      </c>
      <c r="I4" s="1">
        <v>0.3129796988134792</v>
      </c>
      <c r="L4" s="127" t="s">
        <v>257</v>
      </c>
      <c r="M4" s="135">
        <v>2.1293468436357235</v>
      </c>
      <c r="N4" s="136" t="s">
        <v>267</v>
      </c>
      <c r="O4" s="137">
        <v>0.44227295489412993</v>
      </c>
      <c r="P4" s="135">
        <v>2.3386690944207791</v>
      </c>
      <c r="Q4" s="136" t="s">
        <v>267</v>
      </c>
      <c r="R4" s="137">
        <v>2.0806272073914833E-2</v>
      </c>
      <c r="S4" s="135">
        <v>2.639960796380207</v>
      </c>
      <c r="T4" s="136" t="s">
        <v>267</v>
      </c>
      <c r="U4" s="137">
        <v>0.14248483705780116</v>
      </c>
      <c r="V4" s="135">
        <v>2.5854793531540463</v>
      </c>
      <c r="W4" s="136" t="s">
        <v>267</v>
      </c>
      <c r="X4" s="137">
        <v>0.38187691156814707</v>
      </c>
      <c r="Y4" s="135">
        <v>2.4184067678372831</v>
      </c>
      <c r="Z4" s="136" t="s">
        <v>267</v>
      </c>
      <c r="AA4" s="137">
        <v>6.2421220829823466E-2</v>
      </c>
      <c r="AB4" s="135">
        <v>1.9891265429923823</v>
      </c>
      <c r="AC4" s="136" t="s">
        <v>267</v>
      </c>
      <c r="AD4" s="137">
        <v>0.49523016101406114</v>
      </c>
      <c r="AE4" s="135">
        <v>2.1366464514881609</v>
      </c>
      <c r="AF4" s="136" t="s">
        <v>267</v>
      </c>
      <c r="AG4" s="137">
        <v>0.71232161761634727</v>
      </c>
      <c r="AH4" s="138">
        <v>2.6867200104510061</v>
      </c>
      <c r="AI4" s="136" t="s">
        <v>267</v>
      </c>
      <c r="AJ4" s="137">
        <v>1.1229889255485708</v>
      </c>
    </row>
    <row r="5" spans="1:36" ht="15" x14ac:dyDescent="0.15">
      <c r="A5" s="27" t="s">
        <v>254</v>
      </c>
      <c r="B5" s="1">
        <v>0.62253919375392752</v>
      </c>
      <c r="C5" s="1">
        <v>0.4154468494172614</v>
      </c>
      <c r="D5" s="1">
        <v>0.31775660719199433</v>
      </c>
      <c r="E5" s="1">
        <v>0.33642050808111756</v>
      </c>
      <c r="F5" s="1">
        <v>0.48248396595756532</v>
      </c>
      <c r="G5" s="1">
        <v>0.505450562707361</v>
      </c>
      <c r="H5" s="1">
        <v>0.44979380599059177</v>
      </c>
      <c r="I5" s="1">
        <v>0.61896777638336375</v>
      </c>
      <c r="L5" s="127" t="s">
        <v>256</v>
      </c>
      <c r="M5" s="139">
        <v>3.5801237204522551</v>
      </c>
      <c r="N5" s="140" t="s">
        <v>267</v>
      </c>
      <c r="O5" s="141">
        <v>0.259940402268032</v>
      </c>
      <c r="P5" s="139">
        <v>3.2527539957973599</v>
      </c>
      <c r="Q5" s="140" t="s">
        <v>267</v>
      </c>
      <c r="R5" s="141">
        <v>5.2216342312038311E-2</v>
      </c>
      <c r="S5" s="139">
        <v>3.4117939382454181</v>
      </c>
      <c r="T5" s="140" t="s">
        <v>267</v>
      </c>
      <c r="U5" s="141">
        <v>0.10937676326559587</v>
      </c>
      <c r="V5" s="139">
        <v>2.8137393483850359</v>
      </c>
      <c r="W5" s="140" t="s">
        <v>267</v>
      </c>
      <c r="X5" s="141">
        <v>0.33844149721333927</v>
      </c>
      <c r="Y5" s="139">
        <v>2.75193384783748</v>
      </c>
      <c r="Z5" s="140" t="s">
        <v>267</v>
      </c>
      <c r="AA5" s="141">
        <v>5.7212639964135455E-2</v>
      </c>
      <c r="AB5" s="139">
        <v>2.0922323523953499</v>
      </c>
      <c r="AC5" s="140" t="s">
        <v>267</v>
      </c>
      <c r="AD5" s="141">
        <v>0.64676205372644802</v>
      </c>
      <c r="AE5" s="139">
        <v>2.5092236978276024</v>
      </c>
      <c r="AF5" s="140" t="s">
        <v>267</v>
      </c>
      <c r="AG5" s="141">
        <v>0.72445945393360278</v>
      </c>
      <c r="AH5" s="142">
        <v>2.9268658594382977</v>
      </c>
      <c r="AI5" s="140" t="s">
        <v>267</v>
      </c>
      <c r="AJ5" s="141">
        <v>1.4111674699765517</v>
      </c>
    </row>
    <row r="6" spans="1:36" ht="15" x14ac:dyDescent="0.15">
      <c r="A6" s="27" t="s">
        <v>253</v>
      </c>
      <c r="B6" s="1">
        <v>2.5257210603334266</v>
      </c>
      <c r="C6" s="1">
        <v>1.9191712750950611</v>
      </c>
      <c r="D6" s="1">
        <v>1.8140572126467287</v>
      </c>
      <c r="E6" s="1">
        <v>1.5489502172540852</v>
      </c>
      <c r="F6" s="1">
        <v>1.5046847308361933</v>
      </c>
      <c r="G6" s="1">
        <v>1.1683322242854306</v>
      </c>
      <c r="H6" s="1">
        <v>1.3027285757373901</v>
      </c>
      <c r="I6" s="1">
        <v>1.509730197804956</v>
      </c>
      <c r="L6" s="127" t="s">
        <v>255</v>
      </c>
      <c r="M6" s="139">
        <v>1.3655881021136047</v>
      </c>
      <c r="N6" s="140" t="s">
        <v>267</v>
      </c>
      <c r="O6" s="141">
        <v>0.28405738461582941</v>
      </c>
      <c r="P6" s="139">
        <v>0.92576995353241653</v>
      </c>
      <c r="Q6" s="140" t="s">
        <v>267</v>
      </c>
      <c r="R6" s="141">
        <v>3.7389851219126191E-2</v>
      </c>
      <c r="S6" s="139">
        <v>1.3089730023791939</v>
      </c>
      <c r="T6" s="140" t="s">
        <v>267</v>
      </c>
      <c r="U6" s="141">
        <v>2.2975912808903969E-2</v>
      </c>
      <c r="V6" s="139">
        <v>0.73201088472250564</v>
      </c>
      <c r="W6" s="140" t="s">
        <v>267</v>
      </c>
      <c r="X6" s="141">
        <v>7.7972390898963712E-2</v>
      </c>
      <c r="Y6" s="139">
        <v>0.44078620911381944</v>
      </c>
      <c r="Z6" s="140" t="s">
        <v>267</v>
      </c>
      <c r="AA6" s="141">
        <v>0.15357746394266239</v>
      </c>
      <c r="AB6" s="139">
        <v>0.21175102705366688</v>
      </c>
      <c r="AC6" s="140" t="s">
        <v>267</v>
      </c>
      <c r="AD6" s="141">
        <v>2.9773808007729999E-2</v>
      </c>
      <c r="AE6" s="139">
        <v>0.14915402664243599</v>
      </c>
      <c r="AF6" s="140" t="s">
        <v>267</v>
      </c>
      <c r="AG6" s="141">
        <v>3.2935318529595324E-2</v>
      </c>
      <c r="AH6" s="142">
        <v>0.3129796988134792</v>
      </c>
      <c r="AI6" s="140" t="s">
        <v>267</v>
      </c>
      <c r="AJ6" s="141">
        <v>8.6899882310235668E-2</v>
      </c>
    </row>
    <row r="7" spans="1:36" ht="15" x14ac:dyDescent="0.15">
      <c r="A7" s="27" t="s">
        <v>252</v>
      </c>
      <c r="B7" s="1">
        <v>0.15386605682011958</v>
      </c>
      <c r="C7" s="1">
        <v>0.13246300143001621</v>
      </c>
      <c r="D7" s="1">
        <v>0.20086594778742098</v>
      </c>
      <c r="E7" s="1">
        <v>0.27747350448766844</v>
      </c>
      <c r="F7" s="1">
        <v>0.21991285698574448</v>
      </c>
      <c r="G7" s="1">
        <v>0.21056303249150807</v>
      </c>
      <c r="H7" s="1">
        <v>0.15394142872996591</v>
      </c>
      <c r="I7" s="1">
        <v>0.30230712640235841</v>
      </c>
      <c r="L7" s="127" t="s">
        <v>254</v>
      </c>
      <c r="M7" s="139">
        <v>0.62253919375392797</v>
      </c>
      <c r="N7" s="140" t="s">
        <v>267</v>
      </c>
      <c r="O7" s="141">
        <v>0.18194466100900777</v>
      </c>
      <c r="P7" s="139">
        <v>0.4154468494172614</v>
      </c>
      <c r="Q7" s="140" t="s">
        <v>267</v>
      </c>
      <c r="R7" s="141">
        <v>1.1613859932315396E-3</v>
      </c>
      <c r="S7" s="139">
        <v>0.31775660719199433</v>
      </c>
      <c r="T7" s="140" t="s">
        <v>267</v>
      </c>
      <c r="U7" s="141">
        <v>6.4864032064395394E-2</v>
      </c>
      <c r="V7" s="139">
        <v>0.33642050808111756</v>
      </c>
      <c r="W7" s="140" t="s">
        <v>267</v>
      </c>
      <c r="X7" s="141">
        <v>4.9576442904204064E-2</v>
      </c>
      <c r="Y7" s="139">
        <v>0.48248396595756532</v>
      </c>
      <c r="Z7" s="140" t="s">
        <v>267</v>
      </c>
      <c r="AA7" s="141">
        <v>9.579246215837775E-2</v>
      </c>
      <c r="AB7" s="139">
        <v>0.505450562707361</v>
      </c>
      <c r="AC7" s="140" t="s">
        <v>267</v>
      </c>
      <c r="AD7" s="141">
        <v>0.13583951659358873</v>
      </c>
      <c r="AE7" s="139">
        <v>0.44979380599059177</v>
      </c>
      <c r="AF7" s="140" t="s">
        <v>267</v>
      </c>
      <c r="AG7" s="141">
        <v>0.12978882149933255</v>
      </c>
      <c r="AH7" s="142">
        <v>0.61896777638336375</v>
      </c>
      <c r="AI7" s="140" t="s">
        <v>267</v>
      </c>
      <c r="AJ7" s="141">
        <v>0.26806225135832928</v>
      </c>
    </row>
    <row r="8" spans="1:36" ht="15" x14ac:dyDescent="0.15">
      <c r="A8" s="27" t="s">
        <v>251</v>
      </c>
      <c r="B8" s="1">
        <v>0.88944623771083142</v>
      </c>
      <c r="C8" s="1">
        <v>1.1165265755579072</v>
      </c>
      <c r="D8" s="1">
        <v>1.3652811717335418</v>
      </c>
      <c r="E8" s="1">
        <v>0.85677150752845144</v>
      </c>
      <c r="F8" s="1">
        <v>0.97253697325918609</v>
      </c>
      <c r="G8" s="1">
        <v>0.9019184949580783</v>
      </c>
      <c r="H8" s="1">
        <v>0.96948468570361013</v>
      </c>
      <c r="I8" s="1">
        <v>1.4156087431214912</v>
      </c>
      <c r="L8" s="127" t="s">
        <v>253</v>
      </c>
      <c r="M8" s="139">
        <v>2.5257210603334266</v>
      </c>
      <c r="N8" s="140" t="s">
        <v>267</v>
      </c>
      <c r="O8" s="141">
        <v>0.22232334757668407</v>
      </c>
      <c r="P8" s="139">
        <v>1.9191712750950611</v>
      </c>
      <c r="Q8" s="140" t="s">
        <v>267</v>
      </c>
      <c r="R8" s="141">
        <v>0.12357219851433565</v>
      </c>
      <c r="S8" s="139">
        <v>1.8140572126467287</v>
      </c>
      <c r="T8" s="140" t="s">
        <v>267</v>
      </c>
      <c r="U8" s="141">
        <v>2.2074907984951587E-2</v>
      </c>
      <c r="V8" s="139">
        <v>1.5489502172540852</v>
      </c>
      <c r="W8" s="140" t="s">
        <v>267</v>
      </c>
      <c r="X8" s="141">
        <v>0.1111452965646641</v>
      </c>
      <c r="Y8" s="139">
        <v>1.5046847308361933</v>
      </c>
      <c r="Z8" s="140" t="s">
        <v>267</v>
      </c>
      <c r="AA8" s="141">
        <v>2.6606460250284087E-2</v>
      </c>
      <c r="AB8" s="139">
        <v>1.1683322242854306</v>
      </c>
      <c r="AC8" s="140" t="s">
        <v>267</v>
      </c>
      <c r="AD8" s="141">
        <v>0.20532920006962932</v>
      </c>
      <c r="AE8" s="139">
        <v>1.3027285757373901</v>
      </c>
      <c r="AF8" s="140" t="s">
        <v>267</v>
      </c>
      <c r="AG8" s="141">
        <v>0.22940038185359285</v>
      </c>
      <c r="AH8" s="142">
        <v>1.509730197804956</v>
      </c>
      <c r="AI8" s="140" t="s">
        <v>267</v>
      </c>
      <c r="AJ8" s="141">
        <v>0.53084165461091115</v>
      </c>
    </row>
    <row r="9" spans="1:36" ht="15" x14ac:dyDescent="0.15">
      <c r="A9" s="27" t="s">
        <v>250</v>
      </c>
      <c r="B9" s="1">
        <v>4.0798506160959223</v>
      </c>
      <c r="C9" s="1">
        <v>4.6170233871192767</v>
      </c>
      <c r="D9" s="1">
        <v>4.8460599675751945</v>
      </c>
      <c r="E9" s="1">
        <v>3.7915099320258734</v>
      </c>
      <c r="F9" s="1">
        <v>3.6080289773618777</v>
      </c>
      <c r="G9" s="1">
        <v>2.9625716092883039</v>
      </c>
      <c r="H9" s="1">
        <v>3.3088929788996069</v>
      </c>
      <c r="I9" s="1">
        <v>4.3218092161738202</v>
      </c>
      <c r="L9" s="127" t="s">
        <v>252</v>
      </c>
      <c r="M9" s="139">
        <v>0.15386605682011958</v>
      </c>
      <c r="N9" s="140" t="s">
        <v>267</v>
      </c>
      <c r="O9" s="141">
        <v>2.3040731841975151E-2</v>
      </c>
      <c r="P9" s="139">
        <v>0.13246300143001621</v>
      </c>
      <c r="Q9" s="140" t="s">
        <v>267</v>
      </c>
      <c r="R9" s="141">
        <v>3.5953182506194559E-4</v>
      </c>
      <c r="S9" s="139">
        <v>0.20086594778742098</v>
      </c>
      <c r="T9" s="140" t="s">
        <v>267</v>
      </c>
      <c r="U9" s="141">
        <v>1.0070850212156509E-2</v>
      </c>
      <c r="V9" s="139">
        <v>0.27747350448766844</v>
      </c>
      <c r="W9" s="140" t="s">
        <v>267</v>
      </c>
      <c r="X9" s="141">
        <v>4.5112211960821422E-2</v>
      </c>
      <c r="Y9" s="139">
        <v>0.21991285698574448</v>
      </c>
      <c r="Z9" s="140" t="s">
        <v>267</v>
      </c>
      <c r="AA9" s="141">
        <v>1.9930697774488287E-2</v>
      </c>
      <c r="AB9" s="139">
        <v>0.21056303249150807</v>
      </c>
      <c r="AC9" s="140" t="s">
        <v>267</v>
      </c>
      <c r="AD9" s="141">
        <v>4.1416656031827363E-2</v>
      </c>
      <c r="AE9" s="139">
        <v>0.15394142872996591</v>
      </c>
      <c r="AF9" s="140" t="s">
        <v>267</v>
      </c>
      <c r="AG9" s="141">
        <v>8.3612254470636777E-3</v>
      </c>
      <c r="AH9" s="142">
        <v>0.30230712640235841</v>
      </c>
      <c r="AI9" s="140" t="s">
        <v>267</v>
      </c>
      <c r="AJ9" s="141">
        <v>0.12173977131976786</v>
      </c>
    </row>
    <row r="10" spans="1:36" ht="15" x14ac:dyDescent="0.15">
      <c r="A10" s="27" t="s">
        <v>249</v>
      </c>
      <c r="B10" s="1">
        <v>0.38990956674262067</v>
      </c>
      <c r="C10" s="1">
        <v>0.25378528385865257</v>
      </c>
      <c r="D10" s="1">
        <v>0.2883250680993506</v>
      </c>
      <c r="E10" s="1">
        <v>0.24437564864958453</v>
      </c>
      <c r="F10" s="1">
        <v>0.25788786692135718</v>
      </c>
      <c r="G10" s="1">
        <v>0.23976293933270962</v>
      </c>
      <c r="H10" s="1">
        <v>0.19355928490650415</v>
      </c>
      <c r="I10" s="1">
        <v>0.35273836614274146</v>
      </c>
      <c r="L10" s="127" t="s">
        <v>251</v>
      </c>
      <c r="M10" s="139">
        <v>0.88944623771083142</v>
      </c>
      <c r="N10" s="140" t="s">
        <v>267</v>
      </c>
      <c r="O10" s="141">
        <v>0.1844662849904746</v>
      </c>
      <c r="P10" s="139">
        <v>1.1165265755579072</v>
      </c>
      <c r="Q10" s="140" t="s">
        <v>267</v>
      </c>
      <c r="R10" s="141">
        <v>6.2907502663037462E-2</v>
      </c>
      <c r="S10" s="139">
        <v>1.3652811717335418</v>
      </c>
      <c r="T10" s="140" t="s">
        <v>267</v>
      </c>
      <c r="U10" s="141">
        <v>0.10251281523666768</v>
      </c>
      <c r="V10" s="139">
        <v>0.85677150752845144</v>
      </c>
      <c r="W10" s="140" t="s">
        <v>267</v>
      </c>
      <c r="X10" s="141">
        <v>5.1241423009026003E-2</v>
      </c>
      <c r="Y10" s="139">
        <v>0.97253697325918609</v>
      </c>
      <c r="Z10" s="140" t="s">
        <v>267</v>
      </c>
      <c r="AA10" s="141">
        <v>6.4744882040375915E-2</v>
      </c>
      <c r="AB10" s="139">
        <v>0.9019184949580783</v>
      </c>
      <c r="AC10" s="140" t="s">
        <v>267</v>
      </c>
      <c r="AD10" s="141">
        <v>0.47422374208286611</v>
      </c>
      <c r="AE10" s="139">
        <v>0.96948468570361013</v>
      </c>
      <c r="AF10" s="140" t="s">
        <v>267</v>
      </c>
      <c r="AG10" s="141">
        <v>0.26087339596004028</v>
      </c>
      <c r="AH10" s="142">
        <v>1.4156087431214912</v>
      </c>
      <c r="AI10" s="140" t="s">
        <v>267</v>
      </c>
      <c r="AJ10" s="141">
        <v>0.67777317149090499</v>
      </c>
    </row>
    <row r="11" spans="1:36" ht="15" x14ac:dyDescent="0.15">
      <c r="A11" s="27" t="s">
        <v>248</v>
      </c>
      <c r="B11" s="1">
        <v>0.88276984622600907</v>
      </c>
      <c r="C11" s="1">
        <v>0.75483639328794527</v>
      </c>
      <c r="D11" s="1">
        <v>0.73164965757949341</v>
      </c>
      <c r="E11" s="1">
        <v>0.48857007216339032</v>
      </c>
      <c r="F11" s="1">
        <v>0.49011699805824449</v>
      </c>
      <c r="G11" s="1">
        <v>0.42951254173843767</v>
      </c>
      <c r="H11" s="1">
        <v>0.47309113609673414</v>
      </c>
      <c r="I11" s="1">
        <v>0.63675617084626257</v>
      </c>
      <c r="L11" s="127" t="s">
        <v>250</v>
      </c>
      <c r="M11" s="139">
        <v>4.0798506160959223</v>
      </c>
      <c r="N11" s="140" t="s">
        <v>267</v>
      </c>
      <c r="O11" s="141">
        <v>2.6762681965743253E-2</v>
      </c>
      <c r="P11" s="139">
        <v>4.6170233871192767</v>
      </c>
      <c r="Q11" s="140" t="s">
        <v>267</v>
      </c>
      <c r="R11" s="141">
        <v>0.13754696338482875</v>
      </c>
      <c r="S11" s="139">
        <v>4.8460599675751945</v>
      </c>
      <c r="T11" s="140" t="s">
        <v>267</v>
      </c>
      <c r="U11" s="141">
        <v>0.11838671764721531</v>
      </c>
      <c r="V11" s="139">
        <v>3.7915099320258734</v>
      </c>
      <c r="W11" s="140" t="s">
        <v>267</v>
      </c>
      <c r="X11" s="141">
        <v>0.55731308268550239</v>
      </c>
      <c r="Y11" s="139">
        <v>3.6080289773618777</v>
      </c>
      <c r="Z11" s="140" t="s">
        <v>267</v>
      </c>
      <c r="AA11" s="141">
        <v>0.22960306051711957</v>
      </c>
      <c r="AB11" s="139">
        <v>2.9625716092883039</v>
      </c>
      <c r="AC11" s="140" t="s">
        <v>267</v>
      </c>
      <c r="AD11" s="141">
        <v>1.1047207892181077</v>
      </c>
      <c r="AE11" s="139">
        <v>3.3088929788996069</v>
      </c>
      <c r="AF11" s="140" t="s">
        <v>267</v>
      </c>
      <c r="AG11" s="141">
        <v>1.1804764717108329</v>
      </c>
      <c r="AH11" s="142">
        <v>4.3218092161738202</v>
      </c>
      <c r="AI11" s="140" t="s">
        <v>267</v>
      </c>
      <c r="AJ11" s="141">
        <v>2.1263888866023208</v>
      </c>
    </row>
    <row r="12" spans="1:36" ht="15" x14ac:dyDescent="0.15">
      <c r="A12" s="27" t="s">
        <v>247</v>
      </c>
      <c r="B12" s="1">
        <v>0.25044193089913763</v>
      </c>
      <c r="C12" s="1">
        <v>0.41322786517800614</v>
      </c>
      <c r="D12" s="1">
        <v>0.59135306821231648</v>
      </c>
      <c r="E12" s="1">
        <v>1.3040506798591032</v>
      </c>
      <c r="F12" s="1">
        <v>1.3211513716956984</v>
      </c>
      <c r="G12" s="1">
        <v>1.0040264265274523</v>
      </c>
      <c r="H12" s="1">
        <v>1.126150415888125</v>
      </c>
      <c r="I12" s="1">
        <v>0.99736429893348078</v>
      </c>
      <c r="L12" s="127" t="s">
        <v>249</v>
      </c>
      <c r="M12" s="139">
        <v>0.38990956674262067</v>
      </c>
      <c r="N12" s="140" t="s">
        <v>267</v>
      </c>
      <c r="O12" s="141">
        <v>0.13916378640131266</v>
      </c>
      <c r="P12" s="139">
        <v>0.25378528385865257</v>
      </c>
      <c r="Q12" s="140" t="s">
        <v>267</v>
      </c>
      <c r="R12" s="141">
        <v>2.1371308597338989E-2</v>
      </c>
      <c r="S12" s="139">
        <v>0.2883250680993506</v>
      </c>
      <c r="T12" s="140" t="s">
        <v>267</v>
      </c>
      <c r="U12" s="141">
        <v>1.4754598017317129E-2</v>
      </c>
      <c r="V12" s="139">
        <v>0.24437564864958453</v>
      </c>
      <c r="W12" s="140" t="s">
        <v>267</v>
      </c>
      <c r="X12" s="141">
        <v>2.3001311925884498E-2</v>
      </c>
      <c r="Y12" s="139">
        <v>0.25788786692135718</v>
      </c>
      <c r="Z12" s="140" t="s">
        <v>267</v>
      </c>
      <c r="AA12" s="141">
        <v>8.4892969620649975E-3</v>
      </c>
      <c r="AB12" s="139">
        <v>0.23976293933270962</v>
      </c>
      <c r="AC12" s="140" t="s">
        <v>267</v>
      </c>
      <c r="AD12" s="141">
        <v>3.0468442522484793E-2</v>
      </c>
      <c r="AE12" s="139">
        <v>0.19355928490650415</v>
      </c>
      <c r="AF12" s="140" t="s">
        <v>267</v>
      </c>
      <c r="AG12" s="141">
        <v>4.87701443825901E-2</v>
      </c>
      <c r="AH12" s="142">
        <v>0.35273836614274146</v>
      </c>
      <c r="AI12" s="140" t="s">
        <v>267</v>
      </c>
      <c r="AJ12" s="141">
        <v>7.9811846678825876E-2</v>
      </c>
    </row>
    <row r="13" spans="1:36" ht="15" x14ac:dyDescent="0.15">
      <c r="A13" s="27" t="s">
        <v>246</v>
      </c>
      <c r="B13" s="1">
        <v>0.16362553043655315</v>
      </c>
      <c r="C13" s="1">
        <v>0.17219892070857556</v>
      </c>
      <c r="D13" s="1">
        <v>0.17881520748005544</v>
      </c>
      <c r="E13" s="1">
        <v>0.19364777444947853</v>
      </c>
      <c r="F13" s="1">
        <v>0.22792405433967058</v>
      </c>
      <c r="G13" s="1">
        <v>0.19981309948528717</v>
      </c>
      <c r="H13" s="1">
        <v>0.19207794291143881</v>
      </c>
      <c r="I13" s="1">
        <v>0.27049374340755605</v>
      </c>
      <c r="L13" s="127" t="s">
        <v>248</v>
      </c>
      <c r="M13" s="139">
        <v>0.88276984622600907</v>
      </c>
      <c r="N13" s="140" t="s">
        <v>267</v>
      </c>
      <c r="O13" s="141">
        <v>0.14795364682361159</v>
      </c>
      <c r="P13" s="139">
        <v>0.75483639328794527</v>
      </c>
      <c r="Q13" s="140" t="s">
        <v>267</v>
      </c>
      <c r="R13" s="141">
        <v>7.9980213631397901E-2</v>
      </c>
      <c r="S13" s="139">
        <v>0.73164965757949341</v>
      </c>
      <c r="T13" s="140" t="s">
        <v>267</v>
      </c>
      <c r="U13" s="141">
        <v>0.12287514972245857</v>
      </c>
      <c r="V13" s="139">
        <v>0.48857007216339032</v>
      </c>
      <c r="W13" s="140" t="s">
        <v>267</v>
      </c>
      <c r="X13" s="141">
        <v>3.3055014197571272E-2</v>
      </c>
      <c r="Y13" s="139">
        <v>0.49011699805824449</v>
      </c>
      <c r="Z13" s="140" t="s">
        <v>267</v>
      </c>
      <c r="AA13" s="141">
        <v>5.8832230864285136E-2</v>
      </c>
      <c r="AB13" s="139">
        <v>0.42951254173843767</v>
      </c>
      <c r="AC13" s="140" t="s">
        <v>267</v>
      </c>
      <c r="AD13" s="141">
        <v>0.11219062831489339</v>
      </c>
      <c r="AE13" s="139">
        <v>0.47309113609673414</v>
      </c>
      <c r="AF13" s="140" t="s">
        <v>267</v>
      </c>
      <c r="AG13" s="141">
        <v>0.16946976115193782</v>
      </c>
      <c r="AH13" s="142">
        <v>0.63675617084626257</v>
      </c>
      <c r="AI13" s="140" t="s">
        <v>267</v>
      </c>
      <c r="AJ13" s="141">
        <v>0.30912574824156214</v>
      </c>
    </row>
    <row r="14" spans="1:36" ht="15" x14ac:dyDescent="0.15">
      <c r="B14" s="1">
        <f>B12+B11</f>
        <v>1.1332117771251466</v>
      </c>
      <c r="C14" s="1">
        <f t="shared" ref="C14:I14" si="0">C12+C11</f>
        <v>1.1680642584659515</v>
      </c>
      <c r="D14" s="1">
        <f t="shared" si="0"/>
        <v>1.32300272579181</v>
      </c>
      <c r="E14" s="1">
        <f t="shared" si="0"/>
        <v>1.7926207520224935</v>
      </c>
      <c r="F14" s="1">
        <f t="shared" si="0"/>
        <v>1.8112683697539429</v>
      </c>
      <c r="G14" s="1">
        <f t="shared" si="0"/>
        <v>1.4335389682658901</v>
      </c>
      <c r="H14" s="1">
        <f t="shared" si="0"/>
        <v>1.5992415519848593</v>
      </c>
      <c r="I14" s="1">
        <f t="shared" si="0"/>
        <v>1.6341204697797433</v>
      </c>
      <c r="L14" s="128" t="s">
        <v>246</v>
      </c>
      <c r="M14" s="143">
        <v>0.16362553043655315</v>
      </c>
      <c r="N14" s="144" t="s">
        <v>267</v>
      </c>
      <c r="O14" s="145">
        <v>2.8570411189406879E-2</v>
      </c>
      <c r="P14" s="143">
        <v>0.17219892070857556</v>
      </c>
      <c r="Q14" s="144" t="s">
        <v>267</v>
      </c>
      <c r="R14" s="145">
        <v>3.5966069500111414E-3</v>
      </c>
      <c r="S14" s="143">
        <v>0.17881520748005544</v>
      </c>
      <c r="T14" s="144" t="s">
        <v>267</v>
      </c>
      <c r="U14" s="145">
        <v>4.1478474747119335E-3</v>
      </c>
      <c r="V14" s="143">
        <v>0.19364777444947853</v>
      </c>
      <c r="W14" s="144" t="s">
        <v>267</v>
      </c>
      <c r="X14" s="145">
        <v>1.2471004835168843E-2</v>
      </c>
      <c r="Y14" s="143">
        <v>0.22792405433967058</v>
      </c>
      <c r="Z14" s="144" t="s">
        <v>267</v>
      </c>
      <c r="AA14" s="145">
        <v>7.4266949620919818E-3</v>
      </c>
      <c r="AB14" s="143">
        <v>0.19981309948528717</v>
      </c>
      <c r="AC14" s="144" t="s">
        <v>267</v>
      </c>
      <c r="AD14" s="145">
        <v>4.9154173633760803E-2</v>
      </c>
      <c r="AE14" s="143">
        <v>0.19207794291143881</v>
      </c>
      <c r="AF14" s="144" t="s">
        <v>267</v>
      </c>
      <c r="AG14" s="145">
        <v>6.4398778859693084E-2</v>
      </c>
      <c r="AH14" s="146">
        <v>0.27049374340755605</v>
      </c>
      <c r="AI14" s="144" t="s">
        <v>267</v>
      </c>
      <c r="AJ14" s="145">
        <v>0.13721783846564398</v>
      </c>
    </row>
    <row r="15" spans="1:36" x14ac:dyDescent="0.15">
      <c r="A15" s="27" t="s">
        <v>275</v>
      </c>
      <c r="B15" s="1">
        <f>(B12/B14)</f>
        <v>0.22100187798478907</v>
      </c>
      <c r="C15" s="1">
        <f t="shared" ref="C15:I15" si="1">(C12/C14)</f>
        <v>0.35377151743407403</v>
      </c>
      <c r="D15" s="1">
        <f t="shared" si="1"/>
        <v>0.44697796662391215</v>
      </c>
      <c r="E15" s="1">
        <f t="shared" si="1"/>
        <v>0.72745486092796285</v>
      </c>
      <c r="F15" s="1">
        <f t="shared" si="1"/>
        <v>0.72940674819776929</v>
      </c>
      <c r="G15" s="1">
        <f t="shared" si="1"/>
        <v>0.70038307207092776</v>
      </c>
      <c r="H15" s="1">
        <f t="shared" si="1"/>
        <v>0.7041778113446534</v>
      </c>
      <c r="I15" s="1">
        <f t="shared" si="1"/>
        <v>0.61033706962125722</v>
      </c>
    </row>
    <row r="16" spans="1:36" x14ac:dyDescent="0.15">
      <c r="B16" s="1">
        <f>B12/B14*100</f>
        <v>22.100187798478906</v>
      </c>
      <c r="C16" s="1">
        <f t="shared" ref="C16:I16" si="2">C12/C14*100</f>
        <v>35.377151743407403</v>
      </c>
      <c r="D16" s="1">
        <f t="shared" si="2"/>
        <v>44.697796662391212</v>
      </c>
      <c r="E16" s="1">
        <f t="shared" si="2"/>
        <v>72.745486092796284</v>
      </c>
      <c r="F16" s="1">
        <f t="shared" si="2"/>
        <v>72.94067481977693</v>
      </c>
      <c r="G16" s="1">
        <f t="shared" si="2"/>
        <v>70.038307207092771</v>
      </c>
      <c r="H16" s="1">
        <f t="shared" si="2"/>
        <v>70.417781134465343</v>
      </c>
      <c r="I16" s="1">
        <f t="shared" si="2"/>
        <v>61.03370696212572</v>
      </c>
    </row>
    <row r="17" spans="2:9" x14ac:dyDescent="0.15">
      <c r="B17" s="1">
        <f>B12/B11</f>
        <v>0.28370014219427564</v>
      </c>
      <c r="C17" s="1">
        <f t="shared" ref="C17:I17" si="3">C12/C11</f>
        <v>0.54744030475008287</v>
      </c>
      <c r="D17" s="1">
        <f t="shared" si="3"/>
        <v>0.80824621741597169</v>
      </c>
      <c r="E17" s="1">
        <f t="shared" si="3"/>
        <v>2.6691169888584483</v>
      </c>
      <c r="F17" s="1">
        <f t="shared" si="3"/>
        <v>2.695583660493031</v>
      </c>
      <c r="G17" s="1">
        <f t="shared" si="3"/>
        <v>2.3375951315965975</v>
      </c>
      <c r="H17" s="1">
        <f t="shared" si="3"/>
        <v>2.3804090374203466</v>
      </c>
      <c r="I17" s="1">
        <f t="shared" si="3"/>
        <v>1.5663205864310075</v>
      </c>
    </row>
    <row r="87" spans="2:10" ht="16" x14ac:dyDescent="0.2">
      <c r="B87" t="s">
        <v>278</v>
      </c>
      <c r="C87">
        <v>0.05</v>
      </c>
      <c r="D87">
        <v>0.1</v>
      </c>
      <c r="E87">
        <v>0.2</v>
      </c>
      <c r="F87">
        <v>0.1</v>
      </c>
      <c r="G87">
        <v>0.1</v>
      </c>
      <c r="H87">
        <v>0.1</v>
      </c>
      <c r="I87">
        <v>0.1</v>
      </c>
      <c r="J87">
        <v>0.1</v>
      </c>
    </row>
    <row r="88" spans="2:10" ht="16" x14ac:dyDescent="0.2">
      <c r="B88" s="147" t="s">
        <v>0</v>
      </c>
      <c r="C88" s="148">
        <v>16.634</v>
      </c>
      <c r="D88" s="149">
        <v>28.6496</v>
      </c>
      <c r="E88" s="149">
        <v>53.5533</v>
      </c>
      <c r="F88" s="150">
        <f>15.2569</f>
        <v>15.2569</v>
      </c>
      <c r="G88" s="151">
        <v>11.816599999999999</v>
      </c>
      <c r="H88" s="152">
        <v>8.3398000000000003</v>
      </c>
      <c r="I88" s="152">
        <v>5.3912000000000004</v>
      </c>
      <c r="J88" s="152">
        <v>2.5270999999999999</v>
      </c>
    </row>
    <row r="89" spans="2:10" ht="16" x14ac:dyDescent="0.2">
      <c r="B89" s="147" t="s">
        <v>281</v>
      </c>
      <c r="C89" s="153">
        <v>3.3553000000000002</v>
      </c>
      <c r="D89" s="148">
        <v>3.089</v>
      </c>
      <c r="E89" s="153">
        <v>2.7820999999999998</v>
      </c>
      <c r="F89" s="148">
        <v>1.5374000000000001</v>
      </c>
      <c r="G89" s="153">
        <v>1.7628999999999999</v>
      </c>
      <c r="H89" s="148">
        <v>1.5429999999999999</v>
      </c>
      <c r="I89" s="153">
        <v>1.3778999999999999</v>
      </c>
      <c r="J89" s="148">
        <v>1.0528</v>
      </c>
    </row>
    <row r="90" spans="2:10" ht="16" x14ac:dyDescent="0.2">
      <c r="B90" s="147" t="s">
        <v>279</v>
      </c>
      <c r="C90">
        <v>2.8799999999999999E-2</v>
      </c>
      <c r="D90">
        <v>3.5299999999999998E-2</v>
      </c>
      <c r="E90">
        <v>1.2699999999999999E-2</v>
      </c>
      <c r="F90">
        <v>1.9300000000000001E-2</v>
      </c>
      <c r="G90">
        <v>2.5000000000000001E-2</v>
      </c>
      <c r="H90">
        <v>2.5499999999999998E-2</v>
      </c>
      <c r="I90">
        <v>9.9000000000000008E-3</v>
      </c>
      <c r="J90">
        <v>1.37E-2</v>
      </c>
    </row>
    <row r="91" spans="2:10" ht="16" customHeight="1" x14ac:dyDescent="0.2">
      <c r="B91" s="147" t="s">
        <v>280</v>
      </c>
      <c r="C91">
        <v>60.392000000000003</v>
      </c>
      <c r="D91">
        <v>52.180999999999997</v>
      </c>
      <c r="E91">
        <v>55.620399999999997</v>
      </c>
      <c r="F91">
        <v>25.0411</v>
      </c>
      <c r="G91">
        <v>53.731400000000001</v>
      </c>
      <c r="H91">
        <v>48.369100000000003</v>
      </c>
      <c r="I91">
        <v>99.510099999999994</v>
      </c>
      <c r="J91">
        <v>68.539199999999994</v>
      </c>
    </row>
    <row r="92" spans="2:10" ht="13" customHeight="1" x14ac:dyDescent="0.15">
      <c r="B92" s="27" t="s">
        <v>249</v>
      </c>
      <c r="C92" s="1">
        <f t="shared" ref="C92:J92" si="4">B10*100</f>
        <v>38.990956674262065</v>
      </c>
      <c r="D92" s="1">
        <f t="shared" si="4"/>
        <v>25.378528385865256</v>
      </c>
      <c r="E92" s="1">
        <f t="shared" si="4"/>
        <v>28.832506809935062</v>
      </c>
      <c r="F92" s="1">
        <f t="shared" si="4"/>
        <v>24.437564864958453</v>
      </c>
      <c r="G92" s="1">
        <f t="shared" si="4"/>
        <v>25.788786692135719</v>
      </c>
      <c r="H92" s="1">
        <f t="shared" si="4"/>
        <v>23.976293933270963</v>
      </c>
      <c r="I92" s="1">
        <f t="shared" si="4"/>
        <v>19.355928490650413</v>
      </c>
      <c r="J92" s="1">
        <f t="shared" si="4"/>
        <v>35.273836614274146</v>
      </c>
    </row>
    <row r="93" spans="2:10" ht="16" x14ac:dyDescent="0.2">
      <c r="B93" s="147" t="s">
        <v>280</v>
      </c>
      <c r="C93">
        <v>1.0866</v>
      </c>
      <c r="D93">
        <v>0.93879999999999997</v>
      </c>
      <c r="E93">
        <v>1.0006999999999999</v>
      </c>
      <c r="F93">
        <v>0.45050000000000001</v>
      </c>
      <c r="G93">
        <v>0.9667</v>
      </c>
      <c r="H93">
        <v>0.87029999999999996</v>
      </c>
      <c r="I93">
        <v>1.7904</v>
      </c>
      <c r="J93">
        <v>1.2332000000000001</v>
      </c>
    </row>
    <row r="95" spans="2:10" ht="16" x14ac:dyDescent="0.2">
      <c r="B95" s="147" t="s">
        <v>281</v>
      </c>
      <c r="C95" s="148">
        <v>1.0528</v>
      </c>
      <c r="D95" s="153">
        <v>1.3778999999999999</v>
      </c>
      <c r="E95" s="148">
        <v>1.5429999999999999</v>
      </c>
      <c r="F95" s="153">
        <v>1.7628999999999999</v>
      </c>
      <c r="G95" s="148">
        <v>1.5374000000000001</v>
      </c>
      <c r="H95" s="153">
        <v>2.7820999999999998</v>
      </c>
      <c r="I95" s="148">
        <v>3.089</v>
      </c>
      <c r="J95" s="153">
        <v>3.3553000000000002</v>
      </c>
    </row>
    <row r="96" spans="2:10" ht="16" x14ac:dyDescent="0.2">
      <c r="B96" s="147" t="s">
        <v>279</v>
      </c>
      <c r="C96">
        <v>1.37E-2</v>
      </c>
      <c r="D96">
        <v>9.9000000000000008E-3</v>
      </c>
      <c r="E96">
        <v>2.5499999999999998E-2</v>
      </c>
      <c r="F96">
        <v>2.5000000000000001E-2</v>
      </c>
      <c r="G96">
        <v>1.9300000000000001E-2</v>
      </c>
      <c r="H96">
        <v>1.2699999999999999E-2</v>
      </c>
      <c r="I96">
        <v>3.5299999999999998E-2</v>
      </c>
      <c r="J96">
        <v>2.8799999999999999E-2</v>
      </c>
    </row>
    <row r="97" spans="2:10" ht="16" x14ac:dyDescent="0.2">
      <c r="B97" s="147" t="s">
        <v>280</v>
      </c>
      <c r="C97">
        <v>68.539199999999994</v>
      </c>
      <c r="D97">
        <v>99.510099999999994</v>
      </c>
      <c r="E97">
        <v>48.369100000000003</v>
      </c>
      <c r="F97">
        <v>53.731400000000001</v>
      </c>
      <c r="G97">
        <v>25.0411</v>
      </c>
      <c r="H97">
        <v>55.620399999999997</v>
      </c>
      <c r="I97">
        <v>52.180999999999997</v>
      </c>
      <c r="J97">
        <v>60.392000000000003</v>
      </c>
    </row>
    <row r="98" spans="2:10" ht="16" x14ac:dyDescent="0.2">
      <c r="B98" s="147" t="s">
        <v>280</v>
      </c>
      <c r="C98">
        <v>1.2332000000000001</v>
      </c>
      <c r="D98">
        <v>1.7904</v>
      </c>
      <c r="E98">
        <v>0.87029999999999996</v>
      </c>
      <c r="F98">
        <v>0.9667</v>
      </c>
      <c r="G98">
        <v>0.45050000000000001</v>
      </c>
      <c r="H98">
        <v>1.0006999999999999</v>
      </c>
      <c r="I98">
        <v>0.93879999999999997</v>
      </c>
      <c r="J98">
        <v>1.0866</v>
      </c>
    </row>
    <row r="99" spans="2:10" x14ac:dyDescent="0.15">
      <c r="B99" s="27" t="s">
        <v>275</v>
      </c>
      <c r="C99" s="1">
        <v>1.5663205864310075</v>
      </c>
      <c r="D99" s="1">
        <v>2.3804090374203466</v>
      </c>
      <c r="E99" s="1">
        <v>2.3375951315965975</v>
      </c>
      <c r="F99" s="1">
        <v>2.695583660493031</v>
      </c>
      <c r="G99" s="1">
        <v>2.6691169888584483</v>
      </c>
      <c r="H99" s="1">
        <v>0.80824621741597169</v>
      </c>
      <c r="I99" s="1">
        <v>0.54744030475008287</v>
      </c>
      <c r="J99" s="1">
        <v>0.28370014219427564</v>
      </c>
    </row>
  </sheetData>
  <mergeCells count="10">
    <mergeCell ref="M1:U1"/>
    <mergeCell ref="V1:AJ1"/>
    <mergeCell ref="M3:O3"/>
    <mergeCell ref="P3:R3"/>
    <mergeCell ref="S3:U3"/>
    <mergeCell ref="V3:X3"/>
    <mergeCell ref="Y3:AA3"/>
    <mergeCell ref="AB3:AD3"/>
    <mergeCell ref="AE3:AG3"/>
    <mergeCell ref="AH3:AJ3"/>
  </mergeCells>
  <conditionalFormatting sqref="A2:I13">
    <cfRule type="colorScale" priority="4">
      <colorScale>
        <cfvo type="min"/>
        <cfvo type="max"/>
        <color rgb="FFFCFCFF"/>
        <color rgb="FFF8696B"/>
      </colorScale>
    </cfRule>
  </conditionalFormatting>
  <conditionalFormatting sqref="B2:I13">
    <cfRule type="colorScale" priority="3">
      <colorScale>
        <cfvo type="min"/>
        <cfvo type="max"/>
        <color rgb="FFFFEF9C"/>
        <color rgb="FF63BE7B"/>
      </colorScale>
    </cfRule>
  </conditionalFormatting>
  <conditionalFormatting sqref="B92:J92">
    <cfRule type="colorScale" priority="2">
      <colorScale>
        <cfvo type="min"/>
        <cfvo type="max"/>
        <color rgb="FFFCFCFF"/>
        <color rgb="FFF8696B"/>
      </colorScale>
    </cfRule>
  </conditionalFormatting>
  <conditionalFormatting sqref="C92:J92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23"/>
  <sheetViews>
    <sheetView topLeftCell="D6" workbookViewId="0">
      <selection activeCell="R31" sqref="R31"/>
    </sheetView>
  </sheetViews>
  <sheetFormatPr baseColWidth="10" defaultRowHeight="16" x14ac:dyDescent="0.2"/>
  <sheetData>
    <row r="6" spans="4:11" x14ac:dyDescent="0.2">
      <c r="E6" s="147" t="s">
        <v>284</v>
      </c>
    </row>
    <row r="7" spans="4:11" x14ac:dyDescent="0.2">
      <c r="D7" s="2" t="s">
        <v>290</v>
      </c>
      <c r="E7" t="s">
        <v>285</v>
      </c>
      <c r="F7" t="s">
        <v>286</v>
      </c>
      <c r="G7" s="147" t="s">
        <v>287</v>
      </c>
      <c r="H7" s="2" t="s">
        <v>288</v>
      </c>
      <c r="J7" s="147" t="s">
        <v>287</v>
      </c>
    </row>
    <row r="8" spans="4:11" x14ac:dyDescent="0.2">
      <c r="D8" s="147">
        <v>3.3553000000000002</v>
      </c>
      <c r="E8">
        <v>0</v>
      </c>
      <c r="F8">
        <v>0</v>
      </c>
      <c r="G8">
        <f>F8*100</f>
        <v>0</v>
      </c>
      <c r="H8">
        <v>0</v>
      </c>
      <c r="J8" s="148">
        <v>1.0528</v>
      </c>
      <c r="K8">
        <v>3.7168932363177358</v>
      </c>
    </row>
    <row r="9" spans="4:11" x14ac:dyDescent="0.2">
      <c r="D9">
        <v>3.089</v>
      </c>
      <c r="E9">
        <v>5.1680921987648263E-5</v>
      </c>
      <c r="F9">
        <v>1.7773971410612455E-4</v>
      </c>
      <c r="G9">
        <f t="shared" ref="G9:G15" si="0">F9*100</f>
        <v>1.7773971410612453E-2</v>
      </c>
      <c r="H9" s="207">
        <v>1.3279330721731601E-4</v>
      </c>
      <c r="J9" s="153">
        <v>1.3778999999999999</v>
      </c>
      <c r="K9">
        <v>4.5426632005676923</v>
      </c>
    </row>
    <row r="10" spans="4:11" x14ac:dyDescent="0.2">
      <c r="D10" s="147">
        <v>2.7820999999999998</v>
      </c>
      <c r="E10">
        <v>5.2219321148825064E-4</v>
      </c>
      <c r="F10">
        <v>1.7959136282488025E-3</v>
      </c>
      <c r="G10">
        <f t="shared" si="0"/>
        <v>0.17959136282488025</v>
      </c>
      <c r="H10" s="207">
        <v>1.1792055523735701E-3</v>
      </c>
      <c r="J10" s="148">
        <v>1.5429999999999999</v>
      </c>
      <c r="K10">
        <v>7.2113840219330951</v>
      </c>
    </row>
    <row r="11" spans="4:11" x14ac:dyDescent="0.2">
      <c r="D11">
        <v>1.5374000000000001</v>
      </c>
      <c r="E11">
        <v>1.4430883662458751E-2</v>
      </c>
      <c r="F11">
        <v>4.9630328520013298E-2</v>
      </c>
      <c r="G11">
        <f t="shared" si="0"/>
        <v>4.96303285200133</v>
      </c>
      <c r="H11" s="207">
        <v>1.9119994447914498E-2</v>
      </c>
      <c r="J11" s="153">
        <v>1.7628999999999999</v>
      </c>
      <c r="K11">
        <v>7.5916384329107887</v>
      </c>
    </row>
    <row r="12" spans="4:11" x14ac:dyDescent="0.2">
      <c r="D12" s="147">
        <v>1.7628999999999999</v>
      </c>
      <c r="E12">
        <v>2.2074012866670604E-2</v>
      </c>
      <c r="F12">
        <v>7.5916384329107883E-2</v>
      </c>
      <c r="G12">
        <f t="shared" si="0"/>
        <v>7.5916384329107887</v>
      </c>
      <c r="H12" s="207">
        <v>2.76153105796994E-2</v>
      </c>
      <c r="J12" s="148">
        <v>1.5374000000000001</v>
      </c>
      <c r="K12">
        <v>4.96303285200133</v>
      </c>
    </row>
    <row r="13" spans="4:11" x14ac:dyDescent="0.2">
      <c r="D13">
        <v>1.5429999999999999</v>
      </c>
      <c r="E13">
        <v>2.0968356843309187E-2</v>
      </c>
      <c r="F13">
        <v>7.2113840219330955E-2</v>
      </c>
      <c r="G13">
        <f t="shared" si="0"/>
        <v>7.2113840219330951</v>
      </c>
      <c r="H13" s="207">
        <v>2.5248862812314601E-2</v>
      </c>
      <c r="J13" s="153">
        <v>2.7820999999999998</v>
      </c>
      <c r="K13">
        <v>0.17959136282488025</v>
      </c>
    </row>
    <row r="14" spans="4:11" x14ac:dyDescent="0.2">
      <c r="D14" s="147">
        <v>1.3778999999999999</v>
      </c>
      <c r="E14">
        <v>1.3208585580627409E-2</v>
      </c>
      <c r="F14">
        <v>4.5426632005676926E-2</v>
      </c>
      <c r="G14">
        <f t="shared" si="0"/>
        <v>4.5426632005676923</v>
      </c>
      <c r="H14" s="207">
        <v>1.8585622443015801E-2</v>
      </c>
      <c r="J14" s="148">
        <v>3.089</v>
      </c>
      <c r="K14">
        <v>1.7773971410612453E-2</v>
      </c>
    </row>
    <row r="15" spans="4:11" x14ac:dyDescent="0.2">
      <c r="D15">
        <v>1.0528</v>
      </c>
      <c r="E15">
        <v>1.0807515379925733E-2</v>
      </c>
      <c r="F15">
        <v>3.7168932363177358E-2</v>
      </c>
      <c r="G15">
        <f t="shared" si="0"/>
        <v>3.7168932363177358</v>
      </c>
      <c r="H15" s="207">
        <v>1.54809879104656E-2</v>
      </c>
      <c r="J15" s="153">
        <v>3.3553000000000002</v>
      </c>
      <c r="K15">
        <v>0</v>
      </c>
    </row>
    <row r="17" spans="4:8" x14ac:dyDescent="0.2">
      <c r="D17" s="147" t="s">
        <v>289</v>
      </c>
    </row>
    <row r="18" spans="4:8" x14ac:dyDescent="0.2">
      <c r="D18" t="s">
        <v>285</v>
      </c>
      <c r="E18" t="s">
        <v>286</v>
      </c>
      <c r="F18" s="147" t="s">
        <v>287</v>
      </c>
      <c r="G18" s="2" t="s">
        <v>290</v>
      </c>
      <c r="H18" s="2" t="s">
        <v>288</v>
      </c>
    </row>
    <row r="19" spans="4:8" x14ac:dyDescent="0.2">
      <c r="D19">
        <v>0</v>
      </c>
      <c r="E19">
        <v>0</v>
      </c>
      <c r="F19">
        <f>E19*100</f>
        <v>0</v>
      </c>
      <c r="G19" s="208">
        <v>2.8803277396990468</v>
      </c>
      <c r="H19" s="208">
        <v>0</v>
      </c>
    </row>
    <row r="20" spans="4:8" x14ac:dyDescent="0.2">
      <c r="D20">
        <v>0</v>
      </c>
      <c r="E20">
        <v>0</v>
      </c>
      <c r="F20">
        <f t="shared" ref="F20:F23" si="1">E20*100</f>
        <v>0</v>
      </c>
      <c r="G20" s="208">
        <v>3.5539999999999998</v>
      </c>
      <c r="H20" s="208">
        <v>0</v>
      </c>
    </row>
    <row r="21" spans="4:8" x14ac:dyDescent="0.2">
      <c r="D21">
        <v>0</v>
      </c>
      <c r="E21">
        <v>0</v>
      </c>
      <c r="F21">
        <f t="shared" si="1"/>
        <v>0</v>
      </c>
      <c r="G21" s="208">
        <v>3.2755219674650955</v>
      </c>
      <c r="H21" s="208">
        <v>0</v>
      </c>
    </row>
    <row r="22" spans="4:8" x14ac:dyDescent="0.2">
      <c r="D22">
        <v>4.5720091440182879E-3</v>
      </c>
      <c r="E22">
        <v>1.5723937710372421E-2</v>
      </c>
      <c r="F22">
        <f t="shared" si="1"/>
        <v>1.572393771037242</v>
      </c>
      <c r="G22" s="208">
        <v>0.93921729051612479</v>
      </c>
      <c r="H22" s="208">
        <v>3.2044726256221499E-3</v>
      </c>
    </row>
    <row r="23" spans="4:8" x14ac:dyDescent="0.2">
      <c r="D23">
        <v>7.7770924401297974E-3</v>
      </c>
      <c r="E23">
        <v>2.6746778767142387E-2</v>
      </c>
      <c r="F23">
        <f t="shared" si="1"/>
        <v>2.6746778767142385</v>
      </c>
      <c r="G23" s="208">
        <v>1.2587280321538339</v>
      </c>
      <c r="H23" s="208">
        <v>4.5236031208132996E-3</v>
      </c>
    </row>
  </sheetData>
  <sortState ref="J8:K16">
    <sortCondition ref="J8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55"/>
  <sheetViews>
    <sheetView topLeftCell="A17" workbookViewId="0">
      <selection activeCell="B12" sqref="B12"/>
    </sheetView>
  </sheetViews>
  <sheetFormatPr baseColWidth="10" defaultColWidth="8.83203125" defaultRowHeight="13" x14ac:dyDescent="0.15"/>
  <cols>
    <col min="1" max="1" width="26.6640625" style="1" customWidth="1"/>
    <col min="2" max="2" width="39.1640625" style="1" customWidth="1"/>
    <col min="3" max="16384" width="8.83203125" style="1"/>
  </cols>
  <sheetData>
    <row r="1" spans="1:43" ht="20" x14ac:dyDescent="0.2">
      <c r="A1" s="213" t="s">
        <v>292</v>
      </c>
    </row>
    <row r="2" spans="1:43" s="35" customFormat="1" x14ac:dyDescent="0.15">
      <c r="A2" s="48" t="s">
        <v>197</v>
      </c>
    </row>
    <row r="3" spans="1:43" s="35" customFormat="1" x14ac:dyDescent="0.15">
      <c r="A3" s="35" t="s">
        <v>175</v>
      </c>
    </row>
    <row r="4" spans="1:43" s="35" customFormat="1" x14ac:dyDescent="0.15">
      <c r="A4" s="35" t="s">
        <v>174</v>
      </c>
      <c r="B4" s="48" t="s">
        <v>173</v>
      </c>
    </row>
    <row r="5" spans="1:43" s="35" customFormat="1" x14ac:dyDescent="0.15">
      <c r="B5" s="48" t="s">
        <v>196</v>
      </c>
    </row>
    <row r="6" spans="1:43" s="35" customFormat="1" x14ac:dyDescent="0.15">
      <c r="B6" s="48" t="s">
        <v>195</v>
      </c>
    </row>
    <row r="7" spans="1:43" s="35" customFormat="1" x14ac:dyDescent="0.15">
      <c r="B7" s="48"/>
    </row>
    <row r="8" spans="1:43" s="35" customFormat="1" x14ac:dyDescent="0.15">
      <c r="B8" s="48"/>
    </row>
    <row r="9" spans="1:43" s="35" customFormat="1" ht="16" x14ac:dyDescent="0.2">
      <c r="A9" s="47"/>
      <c r="F9" s="43" t="s">
        <v>170</v>
      </c>
    </row>
    <row r="10" spans="1:43" s="35" customFormat="1" ht="16" x14ac:dyDescent="0.2">
      <c r="A10" s="46"/>
      <c r="B10" s="43"/>
      <c r="C10" s="45"/>
      <c r="D10" s="43"/>
      <c r="E10" s="43"/>
      <c r="F10" s="43" t="s">
        <v>169</v>
      </c>
      <c r="G10" s="43"/>
      <c r="H10" s="43"/>
      <c r="I10" s="43"/>
      <c r="J10" s="43"/>
      <c r="K10" s="43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</row>
    <row r="11" spans="1:43" s="35" customFormat="1" ht="16" x14ac:dyDescent="0.2">
      <c r="A11" s="43"/>
      <c r="B11" s="43"/>
      <c r="C11" s="44"/>
      <c r="D11" s="43"/>
      <c r="E11" s="43"/>
      <c r="F11" s="43"/>
      <c r="G11" s="43" t="s">
        <v>168</v>
      </c>
      <c r="H11" s="43"/>
      <c r="I11" s="43"/>
      <c r="J11" s="43"/>
      <c r="K11" s="43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</row>
    <row r="12" spans="1:43" s="35" customFormat="1" x14ac:dyDescent="0.1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</row>
    <row r="13" spans="1:43" s="35" customFormat="1" x14ac:dyDescent="0.1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</row>
    <row r="14" spans="1:43" s="35" customFormat="1" x14ac:dyDescent="0.15">
      <c r="A14" s="38"/>
      <c r="B14" s="38"/>
      <c r="C14" s="38"/>
      <c r="D14" s="30" t="s">
        <v>167</v>
      </c>
      <c r="E14" s="30"/>
      <c r="F14" s="30"/>
      <c r="G14" s="42"/>
      <c r="H14" s="30" t="s">
        <v>166</v>
      </c>
      <c r="I14" s="30"/>
      <c r="J14" s="30"/>
      <c r="K14" s="38"/>
      <c r="L14" s="30" t="s">
        <v>165</v>
      </c>
      <c r="M14" s="30"/>
      <c r="N14" s="30"/>
      <c r="O14" s="30"/>
      <c r="P14" s="30" t="s">
        <v>164</v>
      </c>
      <c r="Q14" s="30"/>
      <c r="R14" s="30"/>
      <c r="S14" s="30"/>
      <c r="T14" s="30" t="s">
        <v>163</v>
      </c>
      <c r="U14" s="30"/>
      <c r="V14" s="30"/>
      <c r="W14" s="30"/>
      <c r="X14" s="30" t="s">
        <v>162</v>
      </c>
      <c r="Y14" s="30"/>
      <c r="Z14" s="30"/>
      <c r="AA14" s="30"/>
      <c r="AB14" s="30" t="s">
        <v>161</v>
      </c>
      <c r="AC14" s="30"/>
      <c r="AD14" s="30"/>
      <c r="AE14" s="30"/>
      <c r="AF14" s="30" t="s">
        <v>160</v>
      </c>
      <c r="AG14" s="30"/>
      <c r="AH14" s="30"/>
      <c r="AI14" s="30"/>
      <c r="AJ14" s="30" t="s">
        <v>159</v>
      </c>
      <c r="AK14" s="30"/>
      <c r="AL14" s="30"/>
      <c r="AM14" s="30"/>
      <c r="AN14" s="30" t="s">
        <v>158</v>
      </c>
      <c r="AO14" s="30"/>
      <c r="AP14" s="30"/>
    </row>
    <row r="15" spans="1:43" s="35" customFormat="1" ht="14" thickBot="1" x14ac:dyDescent="0.2">
      <c r="A15" s="37" t="s">
        <v>157</v>
      </c>
      <c r="B15" s="37" t="s">
        <v>145</v>
      </c>
      <c r="C15" s="37">
        <v>1</v>
      </c>
      <c r="D15" s="37">
        <v>2</v>
      </c>
      <c r="E15" s="37">
        <v>3</v>
      </c>
      <c r="F15" s="37" t="s">
        <v>144</v>
      </c>
      <c r="G15" s="37">
        <v>1</v>
      </c>
      <c r="H15" s="37">
        <v>2</v>
      </c>
      <c r="I15" s="37">
        <v>3</v>
      </c>
      <c r="J15" s="37" t="s">
        <v>144</v>
      </c>
      <c r="K15" s="37">
        <v>1</v>
      </c>
      <c r="L15" s="37">
        <v>2</v>
      </c>
      <c r="M15" s="37">
        <v>3</v>
      </c>
      <c r="N15" s="37" t="s">
        <v>144</v>
      </c>
      <c r="O15" s="37">
        <v>1</v>
      </c>
      <c r="P15" s="37">
        <v>2</v>
      </c>
      <c r="Q15" s="37">
        <v>3</v>
      </c>
      <c r="R15" s="37" t="s">
        <v>144</v>
      </c>
      <c r="S15" s="37">
        <v>1</v>
      </c>
      <c r="T15" s="37">
        <v>2</v>
      </c>
      <c r="U15" s="37">
        <v>3</v>
      </c>
      <c r="V15" s="37" t="s">
        <v>144</v>
      </c>
      <c r="W15" s="37">
        <v>1</v>
      </c>
      <c r="X15" s="37">
        <v>2</v>
      </c>
      <c r="Y15" s="37">
        <v>3</v>
      </c>
      <c r="Z15" s="37" t="s">
        <v>144</v>
      </c>
      <c r="AA15" s="37">
        <v>1</v>
      </c>
      <c r="AB15" s="37">
        <v>2</v>
      </c>
      <c r="AC15" s="37">
        <v>3</v>
      </c>
      <c r="AD15" s="37" t="s">
        <v>144</v>
      </c>
      <c r="AE15" s="37">
        <v>1</v>
      </c>
      <c r="AF15" s="37">
        <v>2</v>
      </c>
      <c r="AG15" s="37">
        <v>3</v>
      </c>
      <c r="AH15" s="37" t="s">
        <v>144</v>
      </c>
      <c r="AI15" s="37">
        <v>1</v>
      </c>
      <c r="AJ15" s="37">
        <v>2</v>
      </c>
      <c r="AK15" s="37">
        <v>3</v>
      </c>
      <c r="AL15" s="37" t="s">
        <v>144</v>
      </c>
      <c r="AM15" s="37">
        <v>1</v>
      </c>
      <c r="AN15" s="37">
        <v>2</v>
      </c>
      <c r="AO15" s="37">
        <v>3</v>
      </c>
      <c r="AP15" s="37" t="s">
        <v>144</v>
      </c>
    </row>
    <row r="16" spans="1:43" s="35" customFormat="1" ht="14" thickTop="1" x14ac:dyDescent="0.15">
      <c r="A16" s="1" t="s">
        <v>194</v>
      </c>
      <c r="B16" s="1" t="s">
        <v>142</v>
      </c>
      <c r="C16" s="1"/>
      <c r="D16" s="1"/>
      <c r="E16" s="1"/>
      <c r="F16" s="34" t="e">
        <f t="shared" ref="F16:F33" si="0">AVERAGE(C16:E16)</f>
        <v>#DIV/0!</v>
      </c>
      <c r="G16" s="1"/>
      <c r="H16" s="1"/>
      <c r="I16" s="1"/>
      <c r="J16" s="34" t="e">
        <f t="shared" ref="J16:J33" si="1">AVERAGE(G16:I16)</f>
        <v>#DIV/0!</v>
      </c>
      <c r="K16" s="1">
        <v>13.268000000000001</v>
      </c>
      <c r="L16" s="1">
        <v>13.387</v>
      </c>
      <c r="M16" s="1">
        <v>13.163</v>
      </c>
      <c r="N16" s="34">
        <f t="shared" ref="N16:N33" si="2">AVERAGE(K16:M16)</f>
        <v>13.272666666666666</v>
      </c>
      <c r="O16" s="1"/>
      <c r="P16" s="1"/>
      <c r="Q16" s="1"/>
      <c r="R16" s="34" t="e">
        <f t="shared" ref="R16:R33" si="3">AVERAGE(O16:Q16)</f>
        <v>#DIV/0!</v>
      </c>
      <c r="S16" s="1">
        <v>71.212999999999994</v>
      </c>
      <c r="T16" s="1">
        <v>68.212999999999994</v>
      </c>
      <c r="U16" s="1">
        <v>69.182000000000002</v>
      </c>
      <c r="V16" s="34">
        <f t="shared" ref="V16:V33" si="4">AVERAGE(S16:U16)</f>
        <v>69.536000000000001</v>
      </c>
      <c r="W16" s="1"/>
      <c r="X16" s="1"/>
      <c r="Y16" s="1"/>
      <c r="Z16" s="34" t="e">
        <f t="shared" ref="Z16:Z33" si="5">AVERAGE(W16:Y16)</f>
        <v>#DIV/0!</v>
      </c>
      <c r="AA16" s="1"/>
      <c r="AB16" s="1"/>
      <c r="AC16" s="1"/>
      <c r="AD16" s="34" t="e">
        <f t="shared" ref="AD16:AD33" si="6">AVERAGE(AA16:AC16)</f>
        <v>#DIV/0!</v>
      </c>
      <c r="AE16" s="1">
        <v>172.55699999999999</v>
      </c>
      <c r="AF16" s="1">
        <v>174.01599999999999</v>
      </c>
      <c r="AG16" s="1">
        <v>164.45</v>
      </c>
      <c r="AH16" s="34">
        <f t="shared" ref="AH16:AH33" si="7">AVERAGE(AE16:AG16)</f>
        <v>170.34099999999998</v>
      </c>
      <c r="AI16" s="1"/>
      <c r="AJ16" s="1"/>
      <c r="AK16" s="51"/>
      <c r="AL16" s="34" t="e">
        <f t="shared" ref="AL16:AL33" si="8">AVERAGE(AI16:AK16)</f>
        <v>#DIV/0!</v>
      </c>
      <c r="AM16" s="1">
        <v>2.992</v>
      </c>
      <c r="AN16" s="1">
        <v>32.619999999999997</v>
      </c>
      <c r="AO16" s="1">
        <v>0</v>
      </c>
      <c r="AP16" s="34">
        <f t="shared" ref="AP16:AP33" si="9">AVERAGE(AM16:AO16)</f>
        <v>11.870666666666665</v>
      </c>
    </row>
    <row r="17" spans="1:43" s="35" customFormat="1" x14ac:dyDescent="0.15">
      <c r="A17" s="1" t="s">
        <v>193</v>
      </c>
      <c r="B17" s="1" t="s">
        <v>140</v>
      </c>
      <c r="C17" s="1"/>
      <c r="D17" s="1"/>
      <c r="E17" s="1"/>
      <c r="F17" s="34" t="e">
        <f t="shared" si="0"/>
        <v>#DIV/0!</v>
      </c>
      <c r="G17" s="1"/>
      <c r="H17" s="1"/>
      <c r="I17" s="1"/>
      <c r="J17" s="34" t="e">
        <f t="shared" si="1"/>
        <v>#DIV/0!</v>
      </c>
      <c r="K17" s="1">
        <v>4.0119999999999996</v>
      </c>
      <c r="L17" s="1">
        <v>3.8050000000000002</v>
      </c>
      <c r="M17" s="1">
        <v>3.43</v>
      </c>
      <c r="N17" s="34">
        <f t="shared" si="2"/>
        <v>3.7490000000000001</v>
      </c>
      <c r="O17" s="1"/>
      <c r="P17" s="1"/>
      <c r="Q17" s="1"/>
      <c r="R17" s="34" t="e">
        <f t="shared" si="3"/>
        <v>#DIV/0!</v>
      </c>
      <c r="S17" s="1">
        <v>24.242999999999999</v>
      </c>
      <c r="T17" s="1">
        <v>25.25</v>
      </c>
      <c r="U17" s="1">
        <v>21.442</v>
      </c>
      <c r="V17" s="34">
        <f t="shared" si="4"/>
        <v>23.645</v>
      </c>
      <c r="W17" s="1"/>
      <c r="X17" s="1"/>
      <c r="Y17" s="1"/>
      <c r="Z17" s="34" t="e">
        <f t="shared" si="5"/>
        <v>#DIV/0!</v>
      </c>
      <c r="AA17" s="1"/>
      <c r="AB17" s="1"/>
      <c r="AC17" s="1"/>
      <c r="AD17" s="34" t="e">
        <f t="shared" si="6"/>
        <v>#DIV/0!</v>
      </c>
      <c r="AE17" s="1">
        <v>35.762</v>
      </c>
      <c r="AF17" s="1">
        <v>43.61</v>
      </c>
      <c r="AG17" s="1">
        <v>41.954000000000001</v>
      </c>
      <c r="AH17" s="34">
        <f t="shared" si="7"/>
        <v>40.442</v>
      </c>
      <c r="AI17" s="1"/>
      <c r="AJ17" s="1"/>
      <c r="AK17" s="51"/>
      <c r="AL17" s="34" t="e">
        <f t="shared" si="8"/>
        <v>#DIV/0!</v>
      </c>
      <c r="AM17" s="50">
        <v>0</v>
      </c>
      <c r="AN17" s="50">
        <v>0</v>
      </c>
      <c r="AO17" s="50">
        <v>0</v>
      </c>
      <c r="AP17" s="49">
        <f t="shared" si="9"/>
        <v>0</v>
      </c>
    </row>
    <row r="18" spans="1:43" s="35" customFormat="1" x14ac:dyDescent="0.15">
      <c r="A18" s="1" t="s">
        <v>192</v>
      </c>
      <c r="B18" s="1" t="s">
        <v>138</v>
      </c>
      <c r="C18" s="1"/>
      <c r="D18" s="1"/>
      <c r="E18" s="1"/>
      <c r="F18" s="34" t="e">
        <f t="shared" si="0"/>
        <v>#DIV/0!</v>
      </c>
      <c r="G18" s="1"/>
      <c r="H18" s="1"/>
      <c r="I18" s="1"/>
      <c r="J18" s="34" t="e">
        <f t="shared" si="1"/>
        <v>#DIV/0!</v>
      </c>
      <c r="K18" s="1">
        <v>9.0419999999999998</v>
      </c>
      <c r="L18" s="1">
        <v>8.8859999999999992</v>
      </c>
      <c r="M18" s="1">
        <v>7.0250000000000004</v>
      </c>
      <c r="N18" s="34">
        <f t="shared" si="2"/>
        <v>8.3176666666666659</v>
      </c>
      <c r="O18" s="1"/>
      <c r="P18" s="1"/>
      <c r="Q18" s="1"/>
      <c r="R18" s="34" t="e">
        <f t="shared" si="3"/>
        <v>#DIV/0!</v>
      </c>
      <c r="S18" s="1">
        <v>50.216000000000001</v>
      </c>
      <c r="T18" s="1">
        <v>48.706000000000003</v>
      </c>
      <c r="U18" s="1">
        <v>50.500999999999998</v>
      </c>
      <c r="V18" s="34">
        <f t="shared" si="4"/>
        <v>49.80766666666667</v>
      </c>
      <c r="W18" s="1"/>
      <c r="X18" s="1"/>
      <c r="Y18" s="1"/>
      <c r="Z18" s="34" t="e">
        <f t="shared" si="5"/>
        <v>#DIV/0!</v>
      </c>
      <c r="AA18" s="1"/>
      <c r="AB18" s="1"/>
      <c r="AC18" s="1"/>
      <c r="AD18" s="34" t="e">
        <f t="shared" si="6"/>
        <v>#DIV/0!</v>
      </c>
      <c r="AE18" s="1">
        <v>58.167000000000002</v>
      </c>
      <c r="AF18" s="1">
        <v>52.201999999999998</v>
      </c>
      <c r="AG18" s="1">
        <v>59.965000000000003</v>
      </c>
      <c r="AH18" s="34">
        <f t="shared" si="7"/>
        <v>56.777999999999999</v>
      </c>
      <c r="AI18" s="1"/>
      <c r="AJ18" s="1"/>
      <c r="AK18" s="51"/>
      <c r="AL18" s="34" t="e">
        <f t="shared" si="8"/>
        <v>#DIV/0!</v>
      </c>
      <c r="AM18" s="1">
        <v>2.5880000000000001</v>
      </c>
      <c r="AN18" s="1">
        <v>2.5920000000000001</v>
      </c>
      <c r="AO18" s="1">
        <v>7.4710000000000001</v>
      </c>
      <c r="AP18" s="34">
        <f t="shared" si="9"/>
        <v>4.2169999999999996</v>
      </c>
    </row>
    <row r="19" spans="1:43" s="35" customFormat="1" x14ac:dyDescent="0.15">
      <c r="A19" s="1" t="s">
        <v>191</v>
      </c>
      <c r="B19" s="1" t="s">
        <v>136</v>
      </c>
      <c r="C19" s="1"/>
      <c r="D19" s="1"/>
      <c r="E19" s="1"/>
      <c r="F19" s="34" t="e">
        <f t="shared" si="0"/>
        <v>#DIV/0!</v>
      </c>
      <c r="G19" s="1"/>
      <c r="H19" s="1"/>
      <c r="I19" s="1"/>
      <c r="J19" s="34" t="e">
        <f t="shared" si="1"/>
        <v>#DIV/0!</v>
      </c>
      <c r="K19" s="1">
        <v>17.588999999999999</v>
      </c>
      <c r="L19" s="1">
        <v>16.795000000000002</v>
      </c>
      <c r="M19" s="1">
        <v>17.603000000000002</v>
      </c>
      <c r="N19" s="34">
        <f t="shared" si="2"/>
        <v>17.329000000000001</v>
      </c>
      <c r="O19" s="1"/>
      <c r="P19" s="1"/>
      <c r="Q19" s="1"/>
      <c r="R19" s="34" t="e">
        <f t="shared" si="3"/>
        <v>#DIV/0!</v>
      </c>
      <c r="S19" s="1">
        <v>27.773</v>
      </c>
      <c r="T19" s="1">
        <v>28.29</v>
      </c>
      <c r="U19" s="1">
        <v>30.658999999999999</v>
      </c>
      <c r="V19" s="34">
        <f t="shared" si="4"/>
        <v>28.907333333333337</v>
      </c>
      <c r="W19" s="1"/>
      <c r="X19" s="1"/>
      <c r="Y19" s="1"/>
      <c r="Z19" s="34" t="e">
        <f t="shared" si="5"/>
        <v>#DIV/0!</v>
      </c>
      <c r="AA19" s="1"/>
      <c r="AB19" s="1"/>
      <c r="AC19" s="1"/>
      <c r="AD19" s="34" t="e">
        <f t="shared" si="6"/>
        <v>#DIV/0!</v>
      </c>
      <c r="AE19" s="32">
        <v>9908.4459999999999</v>
      </c>
      <c r="AF19" s="32">
        <v>5356.7910000000002</v>
      </c>
      <c r="AG19" s="32">
        <v>10216.467000000001</v>
      </c>
      <c r="AH19" s="52">
        <f t="shared" si="7"/>
        <v>8493.9013333333332</v>
      </c>
      <c r="AI19" s="1"/>
      <c r="AJ19" s="1"/>
      <c r="AK19" s="51"/>
      <c r="AL19" s="34" t="e">
        <f t="shared" si="8"/>
        <v>#DIV/0!</v>
      </c>
      <c r="AM19" s="1">
        <v>110.92100000000001</v>
      </c>
      <c r="AN19" s="1">
        <v>166.89699999999999</v>
      </c>
      <c r="AO19" s="1">
        <v>159.59200000000001</v>
      </c>
      <c r="AP19" s="34">
        <f t="shared" si="9"/>
        <v>145.80333333333331</v>
      </c>
    </row>
    <row r="20" spans="1:43" s="35" customFormat="1" x14ac:dyDescent="0.15">
      <c r="A20" s="1" t="s">
        <v>190</v>
      </c>
      <c r="B20" s="1" t="s">
        <v>134</v>
      </c>
      <c r="C20" s="1"/>
      <c r="D20" s="1"/>
      <c r="E20" s="1"/>
      <c r="F20" s="34" t="e">
        <f t="shared" si="0"/>
        <v>#DIV/0!</v>
      </c>
      <c r="G20" s="1"/>
      <c r="H20" s="1"/>
      <c r="I20" s="1"/>
      <c r="J20" s="34" t="e">
        <f t="shared" si="1"/>
        <v>#DIV/0!</v>
      </c>
      <c r="K20" s="1">
        <v>18.504000000000001</v>
      </c>
      <c r="L20" s="1">
        <v>17.474</v>
      </c>
      <c r="M20" s="1">
        <v>16.838000000000001</v>
      </c>
      <c r="N20" s="34">
        <f t="shared" si="2"/>
        <v>17.605333333333334</v>
      </c>
      <c r="O20" s="1"/>
      <c r="P20" s="1"/>
      <c r="Q20" s="1"/>
      <c r="R20" s="34" t="e">
        <f t="shared" si="3"/>
        <v>#DIV/0!</v>
      </c>
      <c r="S20" s="1">
        <v>32.747</v>
      </c>
      <c r="T20" s="1">
        <v>30.986000000000001</v>
      </c>
      <c r="U20" s="1">
        <v>29.684999999999999</v>
      </c>
      <c r="V20" s="34">
        <f t="shared" si="4"/>
        <v>31.139333333333337</v>
      </c>
      <c r="W20" s="1"/>
      <c r="X20" s="1"/>
      <c r="Y20" s="1"/>
      <c r="Z20" s="34" t="e">
        <f t="shared" si="5"/>
        <v>#DIV/0!</v>
      </c>
      <c r="AA20" s="1"/>
      <c r="AB20" s="1"/>
      <c r="AC20" s="1"/>
      <c r="AD20" s="34" t="e">
        <f t="shared" si="6"/>
        <v>#DIV/0!</v>
      </c>
      <c r="AE20" s="1">
        <v>112.71</v>
      </c>
      <c r="AF20" s="1">
        <v>83.843999999999994</v>
      </c>
      <c r="AG20" s="1">
        <v>69.644999999999996</v>
      </c>
      <c r="AH20" s="34">
        <f t="shared" si="7"/>
        <v>88.73299999999999</v>
      </c>
      <c r="AI20" s="1"/>
      <c r="AJ20" s="1"/>
      <c r="AK20" s="51"/>
      <c r="AL20" s="34" t="e">
        <f t="shared" si="8"/>
        <v>#DIV/0!</v>
      </c>
      <c r="AM20" s="1">
        <v>2.6179999999999999</v>
      </c>
      <c r="AN20" s="1">
        <v>5.3769999999999998</v>
      </c>
      <c r="AO20" s="1">
        <v>1.518</v>
      </c>
      <c r="AP20" s="34">
        <f t="shared" si="9"/>
        <v>3.1709999999999998</v>
      </c>
    </row>
    <row r="21" spans="1:43" s="35" customFormat="1" x14ac:dyDescent="0.15">
      <c r="A21" s="1" t="s">
        <v>189</v>
      </c>
      <c r="B21" s="1" t="s">
        <v>132</v>
      </c>
      <c r="C21" s="1"/>
      <c r="D21" s="1"/>
      <c r="E21" s="1"/>
      <c r="F21" s="34" t="e">
        <f t="shared" si="0"/>
        <v>#DIV/0!</v>
      </c>
      <c r="G21" s="1"/>
      <c r="H21" s="1"/>
      <c r="I21" s="1"/>
      <c r="J21" s="34" t="e">
        <f t="shared" si="1"/>
        <v>#DIV/0!</v>
      </c>
      <c r="K21" s="1">
        <v>18.626999999999999</v>
      </c>
      <c r="L21" s="1">
        <v>18.701000000000001</v>
      </c>
      <c r="M21" s="1">
        <v>12.992000000000001</v>
      </c>
      <c r="N21" s="34">
        <f t="shared" si="2"/>
        <v>16.773333333333337</v>
      </c>
      <c r="O21" s="1"/>
      <c r="P21" s="1"/>
      <c r="Q21" s="1"/>
      <c r="R21" s="34" t="e">
        <f t="shared" si="3"/>
        <v>#DIV/0!</v>
      </c>
      <c r="S21" s="1">
        <v>33.802</v>
      </c>
      <c r="T21" s="1">
        <v>31.643999999999998</v>
      </c>
      <c r="U21" s="1">
        <v>29.306999999999999</v>
      </c>
      <c r="V21" s="34">
        <f t="shared" si="4"/>
        <v>31.584333333333333</v>
      </c>
      <c r="W21" s="1"/>
      <c r="X21" s="1"/>
      <c r="Y21" s="1"/>
      <c r="Z21" s="34" t="e">
        <f t="shared" si="5"/>
        <v>#DIV/0!</v>
      </c>
      <c r="AA21" s="1"/>
      <c r="AB21" s="1"/>
      <c r="AC21" s="1"/>
      <c r="AD21" s="34" t="e">
        <f t="shared" si="6"/>
        <v>#DIV/0!</v>
      </c>
      <c r="AE21" s="1">
        <v>367.988</v>
      </c>
      <c r="AF21" s="1">
        <v>415.02</v>
      </c>
      <c r="AG21" s="1">
        <v>364.76100000000002</v>
      </c>
      <c r="AH21" s="34">
        <f t="shared" si="7"/>
        <v>382.58966666666669</v>
      </c>
      <c r="AI21" s="1"/>
      <c r="AJ21" s="1"/>
      <c r="AK21" s="51"/>
      <c r="AL21" s="34" t="e">
        <f t="shared" si="8"/>
        <v>#DIV/0!</v>
      </c>
      <c r="AM21" s="1">
        <v>6.7510000000000003</v>
      </c>
      <c r="AN21" s="1">
        <v>3.278</v>
      </c>
      <c r="AO21" s="1">
        <v>7.0490000000000004</v>
      </c>
      <c r="AP21" s="34">
        <f t="shared" si="9"/>
        <v>5.6926666666666668</v>
      </c>
    </row>
    <row r="22" spans="1:43" s="35" customFormat="1" x14ac:dyDescent="0.15">
      <c r="A22" s="1" t="s">
        <v>188</v>
      </c>
      <c r="B22" s="1" t="s">
        <v>130</v>
      </c>
      <c r="C22" s="1"/>
      <c r="D22" s="1"/>
      <c r="E22" s="1"/>
      <c r="F22" s="34" t="e">
        <f t="shared" si="0"/>
        <v>#DIV/0!</v>
      </c>
      <c r="G22" s="1"/>
      <c r="H22" s="1"/>
      <c r="I22" s="1"/>
      <c r="J22" s="34" t="e">
        <f t="shared" si="1"/>
        <v>#DIV/0!</v>
      </c>
      <c r="K22" s="1">
        <v>55.904000000000003</v>
      </c>
      <c r="L22" s="1">
        <v>54.877000000000002</v>
      </c>
      <c r="M22" s="1">
        <v>52.164000000000001</v>
      </c>
      <c r="N22" s="34">
        <f t="shared" si="2"/>
        <v>54.314999999999998</v>
      </c>
      <c r="O22" s="1"/>
      <c r="P22" s="1"/>
      <c r="Q22" s="1"/>
      <c r="R22" s="34" t="e">
        <f t="shared" si="3"/>
        <v>#DIV/0!</v>
      </c>
      <c r="S22" s="1">
        <v>15.426</v>
      </c>
      <c r="T22" s="1">
        <v>15.098000000000001</v>
      </c>
      <c r="U22" s="1">
        <v>15.621</v>
      </c>
      <c r="V22" s="34">
        <f t="shared" si="4"/>
        <v>15.381666666666668</v>
      </c>
      <c r="W22" s="1"/>
      <c r="X22" s="1"/>
      <c r="Y22" s="1"/>
      <c r="Z22" s="34" t="e">
        <f t="shared" si="5"/>
        <v>#DIV/0!</v>
      </c>
      <c r="AA22" s="1"/>
      <c r="AB22" s="1"/>
      <c r="AC22" s="1"/>
      <c r="AD22" s="34" t="e">
        <f t="shared" si="6"/>
        <v>#DIV/0!</v>
      </c>
      <c r="AE22" s="1">
        <v>134.61099999999999</v>
      </c>
      <c r="AF22" s="1">
        <v>142.91900000000001</v>
      </c>
      <c r="AG22" s="1">
        <v>125.077</v>
      </c>
      <c r="AH22" s="34">
        <f t="shared" si="7"/>
        <v>134.20233333333331</v>
      </c>
      <c r="AI22" s="1"/>
      <c r="AJ22" s="1"/>
      <c r="AK22" s="51"/>
      <c r="AL22" s="34" t="e">
        <f t="shared" si="8"/>
        <v>#DIV/0!</v>
      </c>
      <c r="AM22" s="1">
        <v>4.3159999999999998</v>
      </c>
      <c r="AN22" s="1">
        <v>8.2029999999999994</v>
      </c>
      <c r="AO22" s="1">
        <v>9.9879999999999995</v>
      </c>
      <c r="AP22" s="34">
        <f t="shared" si="9"/>
        <v>7.5023333333333326</v>
      </c>
    </row>
    <row r="23" spans="1:43" s="35" customFormat="1" x14ac:dyDescent="0.15">
      <c r="A23" s="1" t="s">
        <v>187</v>
      </c>
      <c r="B23" s="1" t="s">
        <v>128</v>
      </c>
      <c r="C23" s="1"/>
      <c r="D23" s="1"/>
      <c r="E23" s="1"/>
      <c r="F23" s="34" t="e">
        <f t="shared" si="0"/>
        <v>#DIV/0!</v>
      </c>
      <c r="G23" s="1"/>
      <c r="H23" s="1"/>
      <c r="I23" s="1"/>
      <c r="J23" s="34" t="e">
        <f t="shared" si="1"/>
        <v>#DIV/0!</v>
      </c>
      <c r="K23" s="1">
        <v>59.871000000000002</v>
      </c>
      <c r="L23" s="1">
        <v>61.921999999999997</v>
      </c>
      <c r="M23" s="1">
        <v>56.314999999999998</v>
      </c>
      <c r="N23" s="34">
        <f t="shared" si="2"/>
        <v>59.369333333333337</v>
      </c>
      <c r="O23" s="1"/>
      <c r="P23" s="1"/>
      <c r="Q23" s="1"/>
      <c r="R23" s="34" t="e">
        <f t="shared" si="3"/>
        <v>#DIV/0!</v>
      </c>
      <c r="S23" s="1">
        <v>15.971</v>
      </c>
      <c r="T23" s="1">
        <v>14.493</v>
      </c>
      <c r="U23" s="1">
        <v>16.123000000000001</v>
      </c>
      <c r="V23" s="34">
        <f t="shared" si="4"/>
        <v>15.529000000000002</v>
      </c>
      <c r="W23" s="1"/>
      <c r="X23" s="1"/>
      <c r="Y23" s="1"/>
      <c r="Z23" s="34" t="e">
        <f t="shared" si="5"/>
        <v>#DIV/0!</v>
      </c>
      <c r="AA23" s="1"/>
      <c r="AB23" s="1"/>
      <c r="AC23" s="1"/>
      <c r="AD23" s="34" t="e">
        <f t="shared" si="6"/>
        <v>#DIV/0!</v>
      </c>
      <c r="AE23" s="1">
        <v>130.357</v>
      </c>
      <c r="AF23" s="1">
        <v>140.84899999999999</v>
      </c>
      <c r="AG23" s="1">
        <v>165.858</v>
      </c>
      <c r="AH23" s="34">
        <f t="shared" si="7"/>
        <v>145.68800000000002</v>
      </c>
      <c r="AI23" s="1"/>
      <c r="AJ23" s="1"/>
      <c r="AK23" s="51"/>
      <c r="AL23" s="34" t="e">
        <f t="shared" si="8"/>
        <v>#DIV/0!</v>
      </c>
      <c r="AM23" s="1">
        <v>6.4690000000000003</v>
      </c>
      <c r="AN23" s="1">
        <v>5.9059999999999997</v>
      </c>
      <c r="AO23" s="1">
        <v>4.7779999999999996</v>
      </c>
      <c r="AP23" s="34">
        <f t="shared" si="9"/>
        <v>5.7176666666666662</v>
      </c>
    </row>
    <row r="24" spans="1:43" s="35" customFormat="1" x14ac:dyDescent="0.15">
      <c r="A24" s="1" t="s">
        <v>186</v>
      </c>
      <c r="B24" s="1" t="s">
        <v>126</v>
      </c>
      <c r="C24" s="1"/>
      <c r="D24" s="1"/>
      <c r="E24" s="1"/>
      <c r="F24" s="34" t="e">
        <f t="shared" si="0"/>
        <v>#DIV/0!</v>
      </c>
      <c r="G24" s="1"/>
      <c r="H24" s="1"/>
      <c r="I24" s="1"/>
      <c r="J24" s="34" t="e">
        <f t="shared" si="1"/>
        <v>#DIV/0!</v>
      </c>
      <c r="K24" s="1">
        <v>53.860999999999997</v>
      </c>
      <c r="L24" s="1">
        <v>54.5</v>
      </c>
      <c r="M24" s="1">
        <v>48.856999999999999</v>
      </c>
      <c r="N24" s="34">
        <f t="shared" si="2"/>
        <v>52.405999999999999</v>
      </c>
      <c r="O24" s="1"/>
      <c r="P24" s="1"/>
      <c r="Q24" s="1"/>
      <c r="R24" s="34" t="e">
        <f t="shared" si="3"/>
        <v>#DIV/0!</v>
      </c>
      <c r="S24" s="1">
        <v>15.285</v>
      </c>
      <c r="T24" s="1">
        <v>15.615</v>
      </c>
      <c r="U24" s="1">
        <v>17.856999999999999</v>
      </c>
      <c r="V24" s="34">
        <f t="shared" si="4"/>
        <v>16.252333333333333</v>
      </c>
      <c r="W24" s="1"/>
      <c r="X24" s="1"/>
      <c r="Y24" s="1"/>
      <c r="Z24" s="34" t="e">
        <f t="shared" si="5"/>
        <v>#DIV/0!</v>
      </c>
      <c r="AA24" s="1"/>
      <c r="AB24" s="1"/>
      <c r="AC24" s="1"/>
      <c r="AD24" s="34" t="e">
        <f t="shared" si="6"/>
        <v>#DIV/0!</v>
      </c>
      <c r="AE24" s="1">
        <v>108.82899999999999</v>
      </c>
      <c r="AF24" s="1">
        <v>139.80099999999999</v>
      </c>
      <c r="AG24" s="1">
        <v>90.703000000000003</v>
      </c>
      <c r="AH24" s="34">
        <f t="shared" si="7"/>
        <v>113.11099999999999</v>
      </c>
      <c r="AI24" s="1"/>
      <c r="AJ24" s="1"/>
      <c r="AK24" s="51"/>
      <c r="AL24" s="34" t="e">
        <f t="shared" si="8"/>
        <v>#DIV/0!</v>
      </c>
      <c r="AM24" s="1">
        <v>9.3390000000000004</v>
      </c>
      <c r="AN24" s="1">
        <v>17.952000000000002</v>
      </c>
      <c r="AO24" s="1">
        <v>9.7390000000000008</v>
      </c>
      <c r="AP24" s="34">
        <f t="shared" si="9"/>
        <v>12.343333333333334</v>
      </c>
      <c r="AQ24" s="38"/>
    </row>
    <row r="25" spans="1:43" s="35" customFormat="1" x14ac:dyDescent="0.15">
      <c r="A25" s="1" t="s">
        <v>185</v>
      </c>
      <c r="B25" s="1" t="s">
        <v>124</v>
      </c>
      <c r="C25" s="1"/>
      <c r="D25" s="1"/>
      <c r="E25" s="1"/>
      <c r="F25" s="34" t="e">
        <f t="shared" si="0"/>
        <v>#DIV/0!</v>
      </c>
      <c r="G25" s="1"/>
      <c r="H25" s="1"/>
      <c r="I25" s="1"/>
      <c r="J25" s="34" t="e">
        <f t="shared" si="1"/>
        <v>#DIV/0!</v>
      </c>
      <c r="K25" s="1">
        <v>17.622</v>
      </c>
      <c r="L25" s="1">
        <v>14.722</v>
      </c>
      <c r="M25" s="1">
        <v>12.958</v>
      </c>
      <c r="N25" s="34">
        <f t="shared" si="2"/>
        <v>15.100666666666667</v>
      </c>
      <c r="O25" s="1"/>
      <c r="P25" s="1"/>
      <c r="Q25" s="1"/>
      <c r="R25" s="34" t="e">
        <f t="shared" si="3"/>
        <v>#DIV/0!</v>
      </c>
      <c r="S25" s="1">
        <v>6.7370000000000001</v>
      </c>
      <c r="T25" s="1">
        <v>7.2229999999999999</v>
      </c>
      <c r="U25" s="1">
        <v>6.7050000000000001</v>
      </c>
      <c r="V25" s="34">
        <f t="shared" si="4"/>
        <v>6.8883333333333328</v>
      </c>
      <c r="W25" s="1"/>
      <c r="X25" s="1"/>
      <c r="Y25" s="1"/>
      <c r="Z25" s="34" t="e">
        <f t="shared" si="5"/>
        <v>#DIV/0!</v>
      </c>
      <c r="AA25" s="1"/>
      <c r="AB25" s="1"/>
      <c r="AC25" s="1"/>
      <c r="AD25" s="34" t="e">
        <f t="shared" si="6"/>
        <v>#DIV/0!</v>
      </c>
      <c r="AE25" s="1">
        <v>110.244</v>
      </c>
      <c r="AF25" s="1">
        <v>98.090999999999994</v>
      </c>
      <c r="AG25" s="1">
        <v>101.515</v>
      </c>
      <c r="AH25" s="34">
        <f t="shared" si="7"/>
        <v>103.28333333333332</v>
      </c>
      <c r="AI25" s="1"/>
      <c r="AJ25" s="1"/>
      <c r="AK25" s="51"/>
      <c r="AL25" s="34" t="e">
        <f t="shared" si="8"/>
        <v>#DIV/0!</v>
      </c>
      <c r="AM25" s="1">
        <v>24.861000000000001</v>
      </c>
      <c r="AN25" s="1">
        <v>16.916</v>
      </c>
      <c r="AO25" s="1">
        <v>18.510000000000002</v>
      </c>
      <c r="AP25" s="34">
        <f t="shared" si="9"/>
        <v>20.09566666666667</v>
      </c>
      <c r="AQ25" s="38"/>
    </row>
    <row r="26" spans="1:43" s="35" customFormat="1" x14ac:dyDescent="0.15">
      <c r="A26" s="1" t="s">
        <v>184</v>
      </c>
      <c r="B26" s="1" t="s">
        <v>122</v>
      </c>
      <c r="C26" s="1"/>
      <c r="D26" s="1"/>
      <c r="E26" s="1"/>
      <c r="F26" s="34" t="e">
        <f t="shared" si="0"/>
        <v>#DIV/0!</v>
      </c>
      <c r="G26" s="1"/>
      <c r="H26" s="1"/>
      <c r="I26" s="1"/>
      <c r="J26" s="34" t="e">
        <f t="shared" si="1"/>
        <v>#DIV/0!</v>
      </c>
      <c r="K26" s="1">
        <v>16.21</v>
      </c>
      <c r="L26" s="1">
        <v>16.385000000000002</v>
      </c>
      <c r="M26" s="1">
        <v>16.442</v>
      </c>
      <c r="N26" s="34">
        <f t="shared" si="2"/>
        <v>16.345666666666666</v>
      </c>
      <c r="O26" s="1"/>
      <c r="P26" s="1"/>
      <c r="Q26" s="1"/>
      <c r="R26" s="34" t="e">
        <f t="shared" si="3"/>
        <v>#DIV/0!</v>
      </c>
      <c r="S26" s="1">
        <v>6.0960000000000001</v>
      </c>
      <c r="T26" s="1">
        <v>5.7089999999999996</v>
      </c>
      <c r="U26" s="1">
        <v>6.46</v>
      </c>
      <c r="V26" s="34">
        <f t="shared" si="4"/>
        <v>6.0883333333333338</v>
      </c>
      <c r="W26" s="1"/>
      <c r="X26" s="1"/>
      <c r="Y26" s="1"/>
      <c r="Z26" s="34" t="e">
        <f t="shared" si="5"/>
        <v>#DIV/0!</v>
      </c>
      <c r="AA26" s="1"/>
      <c r="AB26" s="1"/>
      <c r="AC26" s="1"/>
      <c r="AD26" s="34" t="e">
        <f t="shared" si="6"/>
        <v>#DIV/0!</v>
      </c>
      <c r="AE26" s="32">
        <v>579.447</v>
      </c>
      <c r="AF26" s="32">
        <v>580.76700000000005</v>
      </c>
      <c r="AG26" s="32">
        <v>631.83100000000002</v>
      </c>
      <c r="AH26" s="52">
        <f t="shared" si="7"/>
        <v>597.34833333333336</v>
      </c>
      <c r="AI26" s="1"/>
      <c r="AJ26" s="1"/>
      <c r="AK26" s="51"/>
      <c r="AL26" s="34" t="e">
        <f t="shared" si="8"/>
        <v>#DIV/0!</v>
      </c>
      <c r="AM26" s="1">
        <v>25.733000000000001</v>
      </c>
      <c r="AN26" s="1">
        <v>17.651</v>
      </c>
      <c r="AO26" s="1">
        <v>22.535</v>
      </c>
      <c r="AP26" s="34">
        <f t="shared" si="9"/>
        <v>21.972999999999999</v>
      </c>
      <c r="AQ26" s="38"/>
    </row>
    <row r="27" spans="1:43" s="35" customFormat="1" x14ac:dyDescent="0.15">
      <c r="A27" s="1" t="s">
        <v>183</v>
      </c>
      <c r="B27" s="1" t="s">
        <v>120</v>
      </c>
      <c r="C27" s="1"/>
      <c r="D27" s="1"/>
      <c r="E27" s="1"/>
      <c r="F27" s="34" t="e">
        <f t="shared" si="0"/>
        <v>#DIV/0!</v>
      </c>
      <c r="G27" s="1"/>
      <c r="H27" s="1"/>
      <c r="I27" s="1"/>
      <c r="J27" s="34" t="e">
        <f t="shared" si="1"/>
        <v>#DIV/0!</v>
      </c>
      <c r="K27" s="1">
        <v>17.390999999999998</v>
      </c>
      <c r="L27" s="1">
        <v>16.986000000000001</v>
      </c>
      <c r="M27" s="1">
        <v>14.33</v>
      </c>
      <c r="N27" s="34">
        <f t="shared" si="2"/>
        <v>16.235666666666663</v>
      </c>
      <c r="O27" s="1"/>
      <c r="P27" s="1"/>
      <c r="Q27" s="1"/>
      <c r="R27" s="34" t="e">
        <f t="shared" si="3"/>
        <v>#DIV/0!</v>
      </c>
      <c r="S27" s="1">
        <v>7.16</v>
      </c>
      <c r="T27" s="1">
        <v>6.3719999999999999</v>
      </c>
      <c r="U27" s="1">
        <v>5.8970000000000002</v>
      </c>
      <c r="V27" s="34">
        <f t="shared" si="4"/>
        <v>6.4763333333333337</v>
      </c>
      <c r="W27" s="1"/>
      <c r="X27" s="1"/>
      <c r="Y27" s="1"/>
      <c r="Z27" s="34" t="e">
        <f t="shared" si="5"/>
        <v>#DIV/0!</v>
      </c>
      <c r="AA27" s="1"/>
      <c r="AB27" s="1"/>
      <c r="AC27" s="1"/>
      <c r="AD27" s="34" t="e">
        <f t="shared" si="6"/>
        <v>#DIV/0!</v>
      </c>
      <c r="AE27" s="1">
        <v>83.07</v>
      </c>
      <c r="AF27" s="1">
        <v>95.281999999999996</v>
      </c>
      <c r="AG27" s="1">
        <v>111.202</v>
      </c>
      <c r="AH27" s="34">
        <f t="shared" si="7"/>
        <v>96.517999999999986</v>
      </c>
      <c r="AI27" s="1"/>
      <c r="AJ27" s="1"/>
      <c r="AK27" s="51"/>
      <c r="AL27" s="34" t="e">
        <f t="shared" si="8"/>
        <v>#DIV/0!</v>
      </c>
      <c r="AM27" s="1">
        <v>29.126000000000001</v>
      </c>
      <c r="AN27" s="1">
        <v>15.145</v>
      </c>
      <c r="AO27" s="1">
        <v>23.22</v>
      </c>
      <c r="AP27" s="34">
        <f t="shared" si="9"/>
        <v>22.497</v>
      </c>
      <c r="AQ27" s="38"/>
    </row>
    <row r="28" spans="1:43" s="35" customFormat="1" x14ac:dyDescent="0.15">
      <c r="A28" s="1" t="s">
        <v>182</v>
      </c>
      <c r="B28" s="1" t="s">
        <v>118</v>
      </c>
      <c r="C28" s="1"/>
      <c r="D28" s="1"/>
      <c r="E28" s="1"/>
      <c r="F28" s="34" t="e">
        <f t="shared" si="0"/>
        <v>#DIV/0!</v>
      </c>
      <c r="G28" s="1"/>
      <c r="H28" s="1"/>
      <c r="I28" s="1"/>
      <c r="J28" s="34" t="e">
        <f t="shared" si="1"/>
        <v>#DIV/0!</v>
      </c>
      <c r="K28" s="1">
        <v>13.901999999999999</v>
      </c>
      <c r="L28" s="1">
        <v>13.693</v>
      </c>
      <c r="M28" s="1">
        <v>13.02</v>
      </c>
      <c r="N28" s="34">
        <f t="shared" si="2"/>
        <v>13.538333333333332</v>
      </c>
      <c r="O28" s="1"/>
      <c r="P28" s="1"/>
      <c r="Q28" s="1"/>
      <c r="R28" s="34" t="e">
        <f t="shared" si="3"/>
        <v>#DIV/0!</v>
      </c>
      <c r="S28" s="1">
        <v>5.1849999999999996</v>
      </c>
      <c r="T28" s="1">
        <v>4.8140000000000001</v>
      </c>
      <c r="U28" s="1">
        <v>5.343</v>
      </c>
      <c r="V28" s="34">
        <f t="shared" si="4"/>
        <v>5.1139999999999999</v>
      </c>
      <c r="W28" s="1"/>
      <c r="X28" s="1"/>
      <c r="Y28" s="1"/>
      <c r="Z28" s="34" t="e">
        <f t="shared" si="5"/>
        <v>#DIV/0!</v>
      </c>
      <c r="AA28" s="1"/>
      <c r="AB28" s="1"/>
      <c r="AC28" s="1"/>
      <c r="AD28" s="34" t="e">
        <f t="shared" si="6"/>
        <v>#DIV/0!</v>
      </c>
      <c r="AE28" s="1">
        <v>60.183</v>
      </c>
      <c r="AF28" s="1">
        <v>76.317999999999998</v>
      </c>
      <c r="AG28" s="1">
        <v>58.851999999999997</v>
      </c>
      <c r="AH28" s="34">
        <f t="shared" si="7"/>
        <v>65.117666666666665</v>
      </c>
      <c r="AI28" s="1"/>
      <c r="AJ28" s="1"/>
      <c r="AK28" s="51"/>
      <c r="AL28" s="34" t="e">
        <f t="shared" si="8"/>
        <v>#DIV/0!</v>
      </c>
      <c r="AM28" s="1">
        <v>19.609000000000002</v>
      </c>
      <c r="AN28" s="1">
        <v>16.468</v>
      </c>
      <c r="AO28" s="1">
        <v>12.231</v>
      </c>
      <c r="AP28" s="34">
        <f t="shared" si="9"/>
        <v>16.102666666666668</v>
      </c>
      <c r="AQ28" s="38"/>
    </row>
    <row r="29" spans="1:43" s="35" customFormat="1" x14ac:dyDescent="0.15">
      <c r="A29" s="1" t="s">
        <v>181</v>
      </c>
      <c r="B29" s="1" t="s">
        <v>116</v>
      </c>
      <c r="C29" s="1"/>
      <c r="D29" s="1"/>
      <c r="E29" s="1"/>
      <c r="F29" s="34" t="e">
        <f t="shared" si="0"/>
        <v>#DIV/0!</v>
      </c>
      <c r="G29" s="1"/>
      <c r="H29" s="1"/>
      <c r="I29" s="1"/>
      <c r="J29" s="34" t="e">
        <f t="shared" si="1"/>
        <v>#DIV/0!</v>
      </c>
      <c r="K29" s="1">
        <v>17.79</v>
      </c>
      <c r="L29" s="1">
        <v>15.805</v>
      </c>
      <c r="M29" s="1">
        <v>14.039</v>
      </c>
      <c r="N29" s="34">
        <f t="shared" si="2"/>
        <v>15.878</v>
      </c>
      <c r="O29" s="1"/>
      <c r="P29" s="1"/>
      <c r="Q29" s="1"/>
      <c r="R29" s="34" t="e">
        <f t="shared" si="3"/>
        <v>#DIV/0!</v>
      </c>
      <c r="S29" s="1">
        <v>5.0750000000000002</v>
      </c>
      <c r="T29" s="1">
        <v>5.4029999999999996</v>
      </c>
      <c r="U29" s="1">
        <v>5.6710000000000003</v>
      </c>
      <c r="V29" s="34">
        <f t="shared" si="4"/>
        <v>5.383</v>
      </c>
      <c r="W29" s="1"/>
      <c r="X29" s="1"/>
      <c r="Y29" s="1"/>
      <c r="Z29" s="34" t="e">
        <f t="shared" si="5"/>
        <v>#DIV/0!</v>
      </c>
      <c r="AA29" s="1"/>
      <c r="AB29" s="1"/>
      <c r="AC29" s="1"/>
      <c r="AD29" s="34" t="e">
        <f t="shared" si="6"/>
        <v>#DIV/0!</v>
      </c>
      <c r="AE29" s="1">
        <v>81.707999999999998</v>
      </c>
      <c r="AF29" s="1">
        <v>85.962999999999994</v>
      </c>
      <c r="AG29" s="1">
        <v>68.063999999999993</v>
      </c>
      <c r="AH29" s="34">
        <f t="shared" si="7"/>
        <v>78.578333333333333</v>
      </c>
      <c r="AI29" s="1"/>
      <c r="AJ29" s="1"/>
      <c r="AK29" s="51"/>
      <c r="AL29" s="34" t="e">
        <f t="shared" si="8"/>
        <v>#DIV/0!</v>
      </c>
      <c r="AM29" s="1">
        <v>24.774999999999999</v>
      </c>
      <c r="AN29" s="1">
        <v>15.601000000000001</v>
      </c>
      <c r="AO29" s="1">
        <v>12.576000000000001</v>
      </c>
      <c r="AP29" s="34">
        <f t="shared" si="9"/>
        <v>17.650666666666666</v>
      </c>
      <c r="AQ29" s="38"/>
    </row>
    <row r="30" spans="1:43" s="35" customFormat="1" x14ac:dyDescent="0.15">
      <c r="A30" s="1" t="s">
        <v>180</v>
      </c>
      <c r="B30" s="1" t="s">
        <v>114</v>
      </c>
      <c r="C30" s="1"/>
      <c r="D30" s="1"/>
      <c r="E30" s="1"/>
      <c r="F30" s="34" t="e">
        <f t="shared" si="0"/>
        <v>#DIV/0!</v>
      </c>
      <c r="G30" s="1"/>
      <c r="H30" s="1"/>
      <c r="I30" s="1"/>
      <c r="J30" s="34" t="e">
        <f t="shared" si="1"/>
        <v>#DIV/0!</v>
      </c>
      <c r="K30" s="1">
        <v>9.4749999999999996</v>
      </c>
      <c r="L30" s="1">
        <v>8.766</v>
      </c>
      <c r="M30" s="1">
        <v>9.016</v>
      </c>
      <c r="N30" s="34">
        <f t="shared" si="2"/>
        <v>9.0856666666666666</v>
      </c>
      <c r="O30" s="1"/>
      <c r="P30" s="1"/>
      <c r="Q30" s="1"/>
      <c r="R30" s="34" t="e">
        <f t="shared" si="3"/>
        <v>#DIV/0!</v>
      </c>
      <c r="S30" s="1">
        <v>3.2090000000000001</v>
      </c>
      <c r="T30" s="1">
        <v>2.8029999999999999</v>
      </c>
      <c r="U30" s="1">
        <v>2.734</v>
      </c>
      <c r="V30" s="34">
        <f t="shared" si="4"/>
        <v>2.9153333333333333</v>
      </c>
      <c r="W30" s="1"/>
      <c r="X30" s="1"/>
      <c r="Y30" s="1"/>
      <c r="Z30" s="34" t="e">
        <f t="shared" si="5"/>
        <v>#DIV/0!</v>
      </c>
      <c r="AA30" s="1"/>
      <c r="AB30" s="1"/>
      <c r="AC30" s="1"/>
      <c r="AD30" s="34" t="e">
        <f t="shared" si="6"/>
        <v>#DIV/0!</v>
      </c>
      <c r="AE30" s="1">
        <v>56.947000000000003</v>
      </c>
      <c r="AF30" s="1">
        <v>48.396999999999998</v>
      </c>
      <c r="AG30" s="1">
        <v>50.548000000000002</v>
      </c>
      <c r="AH30" s="34">
        <f t="shared" si="7"/>
        <v>51.963999999999999</v>
      </c>
      <c r="AI30" s="1"/>
      <c r="AJ30" s="1"/>
      <c r="AK30" s="51"/>
      <c r="AL30" s="34" t="e">
        <f t="shared" si="8"/>
        <v>#DIV/0!</v>
      </c>
      <c r="AM30" s="1">
        <v>10.689</v>
      </c>
      <c r="AN30" s="1">
        <v>9.0299999999999994</v>
      </c>
      <c r="AO30" s="1">
        <v>6.35</v>
      </c>
      <c r="AP30" s="34">
        <f t="shared" si="9"/>
        <v>8.6896666666666675</v>
      </c>
      <c r="AQ30" s="38"/>
    </row>
    <row r="31" spans="1:43" s="35" customFormat="1" x14ac:dyDescent="0.15">
      <c r="A31" s="1" t="s">
        <v>179</v>
      </c>
      <c r="B31" s="1" t="s">
        <v>112</v>
      </c>
      <c r="C31" s="1"/>
      <c r="D31" s="1"/>
      <c r="E31" s="1"/>
      <c r="F31" s="34" t="e">
        <f t="shared" si="0"/>
        <v>#DIV/0!</v>
      </c>
      <c r="G31" s="1"/>
      <c r="H31" s="1"/>
      <c r="I31" s="1"/>
      <c r="J31" s="34" t="e">
        <f t="shared" si="1"/>
        <v>#DIV/0!</v>
      </c>
      <c r="K31" s="1">
        <v>13.83</v>
      </c>
      <c r="L31" s="1">
        <v>14.882</v>
      </c>
      <c r="M31" s="1">
        <v>11.734999999999999</v>
      </c>
      <c r="N31" s="34">
        <f t="shared" si="2"/>
        <v>13.482333333333335</v>
      </c>
      <c r="O31" s="1"/>
      <c r="P31" s="1"/>
      <c r="Q31" s="1"/>
      <c r="R31" s="34" t="e">
        <f t="shared" si="3"/>
        <v>#DIV/0!</v>
      </c>
      <c r="S31" s="1">
        <v>2.5150000000000001</v>
      </c>
      <c r="T31" s="1">
        <v>2.7650000000000001</v>
      </c>
      <c r="U31" s="1">
        <v>3.3759999999999999</v>
      </c>
      <c r="V31" s="34">
        <f t="shared" si="4"/>
        <v>2.8853333333333335</v>
      </c>
      <c r="W31" s="1"/>
      <c r="X31" s="1"/>
      <c r="Y31" s="1"/>
      <c r="Z31" s="34" t="e">
        <f t="shared" si="5"/>
        <v>#DIV/0!</v>
      </c>
      <c r="AA31" s="1"/>
      <c r="AB31" s="1"/>
      <c r="AC31" s="1"/>
      <c r="AD31" s="34" t="e">
        <f t="shared" si="6"/>
        <v>#DIV/0!</v>
      </c>
      <c r="AE31" s="1">
        <v>70.590999999999994</v>
      </c>
      <c r="AF31" s="1">
        <v>88.135999999999996</v>
      </c>
      <c r="AG31" s="1">
        <v>105.77800000000001</v>
      </c>
      <c r="AH31" s="34">
        <f t="shared" si="7"/>
        <v>88.168333333333337</v>
      </c>
      <c r="AI31" s="1"/>
      <c r="AJ31" s="1"/>
      <c r="AK31" s="51"/>
      <c r="AL31" s="34" t="e">
        <f t="shared" si="8"/>
        <v>#DIV/0!</v>
      </c>
      <c r="AM31" s="1">
        <v>8.8520000000000003</v>
      </c>
      <c r="AN31" s="1">
        <v>22.286999999999999</v>
      </c>
      <c r="AO31" s="1">
        <v>2.9420000000000002</v>
      </c>
      <c r="AP31" s="34">
        <f t="shared" si="9"/>
        <v>11.360333333333335</v>
      </c>
      <c r="AQ31" s="38"/>
    </row>
    <row r="32" spans="1:43" s="35" customFormat="1" x14ac:dyDescent="0.15">
      <c r="A32" s="1" t="s">
        <v>178</v>
      </c>
      <c r="B32" s="1" t="s">
        <v>110</v>
      </c>
      <c r="C32" s="1"/>
      <c r="D32" s="1"/>
      <c r="E32" s="1"/>
      <c r="F32" s="34" t="e">
        <f t="shared" si="0"/>
        <v>#DIV/0!</v>
      </c>
      <c r="G32" s="1"/>
      <c r="H32" s="1"/>
      <c r="I32" s="1"/>
      <c r="J32" s="34" t="e">
        <f t="shared" si="1"/>
        <v>#DIV/0!</v>
      </c>
      <c r="K32" s="50">
        <v>0</v>
      </c>
      <c r="L32" s="50">
        <v>0.03</v>
      </c>
      <c r="M32" s="50">
        <v>0</v>
      </c>
      <c r="N32" s="49">
        <f t="shared" si="2"/>
        <v>0.01</v>
      </c>
      <c r="O32" s="1"/>
      <c r="P32" s="1"/>
      <c r="Q32" s="1"/>
      <c r="R32" s="34" t="e">
        <f t="shared" si="3"/>
        <v>#DIV/0!</v>
      </c>
      <c r="S32" s="50">
        <v>0.02</v>
      </c>
      <c r="T32" s="50">
        <v>0</v>
      </c>
      <c r="U32" s="50">
        <v>1.7999999999999999E-2</v>
      </c>
      <c r="V32" s="49">
        <f t="shared" si="4"/>
        <v>1.2666666666666666E-2</v>
      </c>
      <c r="W32" s="1"/>
      <c r="X32" s="1"/>
      <c r="Y32" s="1"/>
      <c r="Z32" s="34" t="e">
        <f t="shared" si="5"/>
        <v>#DIV/0!</v>
      </c>
      <c r="AA32" s="1"/>
      <c r="AB32" s="1"/>
      <c r="AC32" s="1"/>
      <c r="AD32" s="34" t="e">
        <f t="shared" si="6"/>
        <v>#DIV/0!</v>
      </c>
      <c r="AE32" s="1">
        <v>27.103999999999999</v>
      </c>
      <c r="AF32" s="1">
        <v>31.718</v>
      </c>
      <c r="AG32" s="1">
        <v>21.992999999999999</v>
      </c>
      <c r="AH32" s="34">
        <f t="shared" si="7"/>
        <v>26.938333333333333</v>
      </c>
      <c r="AI32" s="1"/>
      <c r="AJ32" s="1"/>
      <c r="AK32" s="51"/>
      <c r="AL32" s="34" t="e">
        <f t="shared" si="8"/>
        <v>#DIV/0!</v>
      </c>
      <c r="AM32" s="1">
        <v>5.8339999999999996</v>
      </c>
      <c r="AN32" s="1">
        <v>3.8780000000000001</v>
      </c>
      <c r="AO32" s="1">
        <v>4.3730000000000002</v>
      </c>
      <c r="AP32" s="34">
        <f t="shared" si="9"/>
        <v>4.6950000000000003</v>
      </c>
      <c r="AQ32" s="38"/>
    </row>
    <row r="33" spans="1:43" s="35" customFormat="1" x14ac:dyDescent="0.15">
      <c r="A33" s="1" t="s">
        <v>177</v>
      </c>
      <c r="B33" s="1" t="s">
        <v>108</v>
      </c>
      <c r="C33" s="1"/>
      <c r="D33" s="1"/>
      <c r="E33" s="1"/>
      <c r="F33" s="34" t="e">
        <f t="shared" si="0"/>
        <v>#DIV/0!</v>
      </c>
      <c r="G33" s="1"/>
      <c r="H33" s="1"/>
      <c r="I33" s="1"/>
      <c r="J33" s="34" t="e">
        <f t="shared" si="1"/>
        <v>#DIV/0!</v>
      </c>
      <c r="K33" s="1">
        <v>8.5969999999999995</v>
      </c>
      <c r="L33" s="1">
        <v>7.8129999999999997</v>
      </c>
      <c r="M33" s="1">
        <v>7.4669999999999996</v>
      </c>
      <c r="N33" s="34">
        <f t="shared" si="2"/>
        <v>7.9589999999999996</v>
      </c>
      <c r="O33" s="1"/>
      <c r="P33" s="1"/>
      <c r="Q33" s="1"/>
      <c r="R33" s="34" t="e">
        <f t="shared" si="3"/>
        <v>#DIV/0!</v>
      </c>
      <c r="S33" s="1">
        <v>1.5109999999999999</v>
      </c>
      <c r="T33" s="1">
        <v>1.76</v>
      </c>
      <c r="U33" s="1">
        <v>1.155</v>
      </c>
      <c r="V33" s="34">
        <f t="shared" si="4"/>
        <v>1.4753333333333334</v>
      </c>
      <c r="W33" s="1"/>
      <c r="X33" s="1"/>
      <c r="Y33" s="1"/>
      <c r="Z33" s="34" t="e">
        <f t="shared" si="5"/>
        <v>#DIV/0!</v>
      </c>
      <c r="AA33" s="1"/>
      <c r="AB33" s="1"/>
      <c r="AC33" s="1"/>
      <c r="AD33" s="34" t="e">
        <f t="shared" si="6"/>
        <v>#DIV/0!</v>
      </c>
      <c r="AE33" s="1">
        <v>283.47300000000001</v>
      </c>
      <c r="AF33" s="1">
        <v>199.32300000000001</v>
      </c>
      <c r="AG33" s="1">
        <v>251.72399999999999</v>
      </c>
      <c r="AH33" s="34">
        <f t="shared" si="7"/>
        <v>244.84</v>
      </c>
      <c r="AI33" s="1"/>
      <c r="AJ33" s="1"/>
      <c r="AK33" s="51"/>
      <c r="AL33" s="34" t="e">
        <f t="shared" si="8"/>
        <v>#DIV/0!</v>
      </c>
      <c r="AM33" s="1">
        <v>7.3540000000000001</v>
      </c>
      <c r="AN33" s="1">
        <v>8.7929999999999993</v>
      </c>
      <c r="AO33" s="1">
        <v>9.4649999999999999</v>
      </c>
      <c r="AP33" s="34">
        <f t="shared" si="9"/>
        <v>8.5373333333333328</v>
      </c>
      <c r="AQ33" s="38"/>
    </row>
    <row r="34" spans="1:43" s="35" customFormat="1" x14ac:dyDescent="0.15">
      <c r="B34" s="1"/>
      <c r="C34" s="1"/>
      <c r="F34" s="34"/>
      <c r="J34" s="34"/>
      <c r="K34" s="1"/>
      <c r="N34" s="34"/>
      <c r="O34" s="1"/>
      <c r="R34" s="34"/>
      <c r="S34" s="1"/>
      <c r="V34" s="34"/>
      <c r="W34" s="1"/>
      <c r="Z34" s="34"/>
      <c r="AA34" s="1"/>
      <c r="AD34" s="34"/>
      <c r="AE34" s="1"/>
      <c r="AF34" s="41"/>
      <c r="AG34" s="41"/>
      <c r="AH34" s="34"/>
      <c r="AI34" s="1"/>
      <c r="AL34" s="34"/>
      <c r="AM34" s="1"/>
      <c r="AP34" s="34"/>
      <c r="AQ34" s="38"/>
    </row>
    <row r="35" spans="1:43" s="35" customFormat="1" x14ac:dyDescent="0.15">
      <c r="A35" s="38"/>
      <c r="B35" s="38"/>
      <c r="C35" s="30"/>
      <c r="D35" s="30" t="s">
        <v>156</v>
      </c>
      <c r="E35" s="30"/>
      <c r="F35" s="38"/>
      <c r="G35" s="30"/>
      <c r="H35" s="30" t="s">
        <v>155</v>
      </c>
      <c r="I35" s="30"/>
      <c r="J35" s="38"/>
      <c r="K35" s="30"/>
      <c r="L35" s="30" t="s">
        <v>154</v>
      </c>
      <c r="M35" s="30"/>
      <c r="N35" s="38"/>
      <c r="O35" s="30"/>
      <c r="P35" s="30" t="s">
        <v>153</v>
      </c>
      <c r="Q35" s="30"/>
      <c r="R35" s="38"/>
      <c r="S35" s="30"/>
      <c r="T35" s="30" t="s">
        <v>152</v>
      </c>
      <c r="U35" s="30"/>
      <c r="V35" s="38"/>
      <c r="W35" s="30"/>
      <c r="X35" s="30" t="s">
        <v>151</v>
      </c>
      <c r="Y35" s="30"/>
      <c r="Z35" s="30"/>
      <c r="AA35" s="40"/>
      <c r="AB35" s="30" t="s">
        <v>150</v>
      </c>
      <c r="AC35" s="30"/>
      <c r="AD35" s="39"/>
      <c r="AE35" s="30"/>
      <c r="AF35" s="30" t="s">
        <v>149</v>
      </c>
      <c r="AG35" s="30"/>
      <c r="AH35" s="38"/>
      <c r="AI35" s="30"/>
      <c r="AJ35" s="30" t="s">
        <v>148</v>
      </c>
      <c r="AK35" s="30"/>
      <c r="AL35" s="38"/>
      <c r="AM35" s="30"/>
      <c r="AN35" s="30" t="s">
        <v>147</v>
      </c>
      <c r="AO35" s="30"/>
      <c r="AP35" s="38"/>
    </row>
    <row r="36" spans="1:43" s="35" customFormat="1" ht="14" thickBot="1" x14ac:dyDescent="0.2">
      <c r="A36" s="37" t="s">
        <v>146</v>
      </c>
      <c r="B36" s="37" t="s">
        <v>145</v>
      </c>
      <c r="C36" s="37">
        <v>1</v>
      </c>
      <c r="D36" s="37">
        <v>2</v>
      </c>
      <c r="E36" s="37">
        <v>3</v>
      </c>
      <c r="F36" s="37" t="s">
        <v>144</v>
      </c>
      <c r="G36" s="37">
        <v>1</v>
      </c>
      <c r="H36" s="37">
        <v>2</v>
      </c>
      <c r="I36" s="37">
        <v>3</v>
      </c>
      <c r="J36" s="37" t="s">
        <v>144</v>
      </c>
      <c r="K36" s="37">
        <v>1</v>
      </c>
      <c r="L36" s="37">
        <v>2</v>
      </c>
      <c r="M36" s="37">
        <v>3</v>
      </c>
      <c r="N36" s="37" t="s">
        <v>144</v>
      </c>
      <c r="O36" s="37">
        <v>1</v>
      </c>
      <c r="P36" s="37">
        <v>2</v>
      </c>
      <c r="Q36" s="37">
        <v>3</v>
      </c>
      <c r="R36" s="37" t="s">
        <v>144</v>
      </c>
      <c r="S36" s="37">
        <v>1</v>
      </c>
      <c r="T36" s="37">
        <v>2</v>
      </c>
      <c r="U36" s="37">
        <v>3</v>
      </c>
      <c r="V36" s="37" t="s">
        <v>144</v>
      </c>
      <c r="W36" s="37">
        <v>1</v>
      </c>
      <c r="X36" s="37">
        <v>2</v>
      </c>
      <c r="Y36" s="37">
        <v>3</v>
      </c>
      <c r="Z36" s="37" t="s">
        <v>144</v>
      </c>
      <c r="AA36" s="37">
        <v>1</v>
      </c>
      <c r="AB36" s="37">
        <v>2</v>
      </c>
      <c r="AC36" s="37"/>
      <c r="AD36" s="37" t="s">
        <v>144</v>
      </c>
      <c r="AE36" s="37">
        <v>1</v>
      </c>
      <c r="AF36" s="37">
        <v>2</v>
      </c>
      <c r="AG36" s="37">
        <v>3</v>
      </c>
      <c r="AH36" s="37" t="s">
        <v>144</v>
      </c>
      <c r="AI36" s="37">
        <v>1</v>
      </c>
      <c r="AJ36" s="37">
        <v>2</v>
      </c>
      <c r="AK36" s="37">
        <v>3</v>
      </c>
      <c r="AL36" s="37" t="s">
        <v>144</v>
      </c>
      <c r="AM36" s="37">
        <v>1</v>
      </c>
      <c r="AN36" s="37">
        <v>2</v>
      </c>
      <c r="AO36" s="37">
        <v>3</v>
      </c>
      <c r="AP36" s="37" t="s">
        <v>144</v>
      </c>
    </row>
    <row r="37" spans="1:43" s="35" customFormat="1" ht="14" thickTop="1" x14ac:dyDescent="0.15">
      <c r="A37" s="1" t="s">
        <v>194</v>
      </c>
      <c r="B37" s="1" t="s">
        <v>142</v>
      </c>
      <c r="C37" s="1"/>
      <c r="D37" s="1"/>
      <c r="E37" s="1"/>
      <c r="F37" s="34" t="e">
        <f t="shared" ref="F37:F54" si="10">AVERAGE(C37:E37)</f>
        <v>#DIV/0!</v>
      </c>
      <c r="G37" s="1"/>
      <c r="H37" s="1"/>
      <c r="I37" s="1"/>
      <c r="J37" s="34" t="e">
        <f t="shared" ref="J37:J54" si="11">AVERAGE(G37:I37)</f>
        <v>#DIV/0!</v>
      </c>
      <c r="K37" s="1">
        <v>8.6999999999999994E-2</v>
      </c>
      <c r="L37" s="1">
        <v>0</v>
      </c>
      <c r="M37" s="1">
        <v>0</v>
      </c>
      <c r="N37" s="49">
        <f t="shared" ref="N37:N54" si="12">AVERAGE(K37:M37)</f>
        <v>2.8999999999999998E-2</v>
      </c>
      <c r="O37" s="1"/>
      <c r="P37" s="1"/>
      <c r="Q37" s="1"/>
      <c r="R37" s="34" t="e">
        <f t="shared" ref="R37:R54" si="13">AVERAGE(O37:Q37)</f>
        <v>#DIV/0!</v>
      </c>
      <c r="S37" s="1">
        <v>1.7769999999999999</v>
      </c>
      <c r="T37" s="1">
        <v>2.6669999999999998</v>
      </c>
      <c r="U37" s="1">
        <v>2.9510000000000001</v>
      </c>
      <c r="V37" s="34">
        <f t="shared" ref="V37:V54" si="14">AVERAGE(S37:U37)</f>
        <v>2.4649999999999999</v>
      </c>
      <c r="W37" s="1">
        <v>12.978</v>
      </c>
      <c r="X37" s="1">
        <v>11.840999999999999</v>
      </c>
      <c r="Y37" s="1">
        <v>11.254</v>
      </c>
      <c r="Z37" s="34">
        <f t="shared" ref="Z37:Z54" si="15">AVERAGE(W37:Y37)</f>
        <v>12.024333333333333</v>
      </c>
      <c r="AA37" s="1"/>
      <c r="AB37" s="1"/>
      <c r="AC37" s="36"/>
      <c r="AD37" s="34" t="e">
        <f t="shared" ref="AD37:AD54" si="16">AVERAGE(AA37:AB37)</f>
        <v>#DIV/0!</v>
      </c>
      <c r="AE37" s="1"/>
      <c r="AF37" s="1"/>
      <c r="AG37" s="1"/>
      <c r="AH37" s="34" t="e">
        <f t="shared" ref="AH37:AH54" si="17">AVERAGE(AE37:AG37)</f>
        <v>#DIV/0!</v>
      </c>
      <c r="AI37" s="1">
        <v>40.552999999999997</v>
      </c>
      <c r="AJ37" s="1">
        <v>39.241</v>
      </c>
      <c r="AK37" s="1">
        <v>38.265999999999998</v>
      </c>
      <c r="AL37" s="34">
        <f t="shared" ref="AL37:AL54" si="18">AVERAGE(AI37:AK37)</f>
        <v>39.353333333333332</v>
      </c>
      <c r="AM37" s="1">
        <v>15.808999999999999</v>
      </c>
      <c r="AN37" s="1">
        <v>15.090999999999999</v>
      </c>
      <c r="AO37" s="1">
        <v>15.537000000000001</v>
      </c>
      <c r="AP37" s="34">
        <f t="shared" ref="AP37:AP54" si="19">AVERAGE(AM37:AO37)</f>
        <v>15.478999999999999</v>
      </c>
    </row>
    <row r="38" spans="1:43" s="35" customFormat="1" x14ac:dyDescent="0.15">
      <c r="A38" s="1" t="s">
        <v>193</v>
      </c>
      <c r="B38" s="1" t="s">
        <v>140</v>
      </c>
      <c r="C38" s="1"/>
      <c r="D38" s="1"/>
      <c r="E38" s="1"/>
      <c r="F38" s="34" t="e">
        <f t="shared" si="10"/>
        <v>#DIV/0!</v>
      </c>
      <c r="G38" s="1"/>
      <c r="H38" s="1"/>
      <c r="I38" s="1"/>
      <c r="J38" s="34" t="e">
        <f t="shared" si="11"/>
        <v>#DIV/0!</v>
      </c>
      <c r="K38" s="1">
        <v>0</v>
      </c>
      <c r="L38" s="1">
        <v>0</v>
      </c>
      <c r="M38" s="1">
        <v>0</v>
      </c>
      <c r="N38" s="49">
        <f t="shared" si="12"/>
        <v>0</v>
      </c>
      <c r="O38" s="1"/>
      <c r="P38" s="1"/>
      <c r="Q38" s="1"/>
      <c r="R38" s="34" t="e">
        <f t="shared" si="13"/>
        <v>#DIV/0!</v>
      </c>
      <c r="S38" s="1">
        <v>0.40400000000000003</v>
      </c>
      <c r="T38" s="1">
        <v>0.5</v>
      </c>
      <c r="U38" s="1">
        <v>0.17799999999999999</v>
      </c>
      <c r="V38" s="34">
        <f t="shared" si="14"/>
        <v>0.36066666666666669</v>
      </c>
      <c r="W38" s="1">
        <v>5.2569999999999997</v>
      </c>
      <c r="X38" s="1">
        <v>6.0970000000000004</v>
      </c>
      <c r="Y38" s="1">
        <v>5.0209999999999999</v>
      </c>
      <c r="Z38" s="34">
        <f t="shared" si="15"/>
        <v>5.458333333333333</v>
      </c>
      <c r="AA38" s="1"/>
      <c r="AB38" s="1"/>
      <c r="AC38" s="36"/>
      <c r="AD38" s="34" t="e">
        <f t="shared" si="16"/>
        <v>#DIV/0!</v>
      </c>
      <c r="AE38" s="1"/>
      <c r="AF38" s="1"/>
      <c r="AG38" s="1"/>
      <c r="AH38" s="34" t="e">
        <f t="shared" si="17"/>
        <v>#DIV/0!</v>
      </c>
      <c r="AI38" s="1">
        <v>11.05</v>
      </c>
      <c r="AJ38" s="1">
        <v>12.654</v>
      </c>
      <c r="AK38" s="1">
        <v>13.298</v>
      </c>
      <c r="AL38" s="34">
        <f t="shared" si="18"/>
        <v>12.334000000000001</v>
      </c>
      <c r="AM38" s="1">
        <v>4.407</v>
      </c>
      <c r="AN38" s="1">
        <v>4.7670000000000003</v>
      </c>
      <c r="AO38" s="1">
        <v>4.8150000000000004</v>
      </c>
      <c r="AP38" s="34">
        <f t="shared" si="19"/>
        <v>4.6630000000000003</v>
      </c>
    </row>
    <row r="39" spans="1:43" s="35" customFormat="1" x14ac:dyDescent="0.15">
      <c r="A39" s="1" t="s">
        <v>192</v>
      </c>
      <c r="B39" s="1" t="s">
        <v>138</v>
      </c>
      <c r="C39" s="1"/>
      <c r="D39" s="1"/>
      <c r="E39" s="1"/>
      <c r="F39" s="34" t="e">
        <f t="shared" si="10"/>
        <v>#DIV/0!</v>
      </c>
      <c r="G39" s="1"/>
      <c r="H39" s="1"/>
      <c r="I39" s="1"/>
      <c r="J39" s="34" t="e">
        <f t="shared" si="11"/>
        <v>#DIV/0!</v>
      </c>
      <c r="K39" s="1">
        <v>0</v>
      </c>
      <c r="L39" s="1">
        <v>0</v>
      </c>
      <c r="M39" s="1">
        <v>0</v>
      </c>
      <c r="N39" s="49">
        <f t="shared" si="12"/>
        <v>0</v>
      </c>
      <c r="O39" s="1"/>
      <c r="P39" s="1"/>
      <c r="Q39" s="1"/>
      <c r="R39" s="34" t="e">
        <f t="shared" si="13"/>
        <v>#DIV/0!</v>
      </c>
      <c r="S39" s="1">
        <v>1.0549999999999999</v>
      </c>
      <c r="T39" s="1">
        <v>1.03</v>
      </c>
      <c r="U39" s="1">
        <v>1.1379999999999999</v>
      </c>
      <c r="V39" s="34">
        <f t="shared" si="14"/>
        <v>1.0743333333333334</v>
      </c>
      <c r="W39" s="1">
        <v>7.173</v>
      </c>
      <c r="X39" s="1">
        <v>7.5990000000000002</v>
      </c>
      <c r="Y39" s="1">
        <v>6.7149999999999999</v>
      </c>
      <c r="Z39" s="34">
        <f t="shared" si="15"/>
        <v>7.1623333333333337</v>
      </c>
      <c r="AA39" s="1"/>
      <c r="AB39" s="1"/>
      <c r="AC39" s="36"/>
      <c r="AD39" s="34" t="e">
        <f t="shared" si="16"/>
        <v>#DIV/0!</v>
      </c>
      <c r="AE39" s="1"/>
      <c r="AF39" s="1"/>
      <c r="AG39" s="1"/>
      <c r="AH39" s="34" t="e">
        <f t="shared" si="17"/>
        <v>#DIV/0!</v>
      </c>
      <c r="AI39" s="1">
        <v>26.5</v>
      </c>
      <c r="AJ39" s="1">
        <v>27.131</v>
      </c>
      <c r="AK39" s="1">
        <v>27.381</v>
      </c>
      <c r="AL39" s="34">
        <f t="shared" si="18"/>
        <v>27.004000000000001</v>
      </c>
      <c r="AM39" s="1">
        <v>9.4160000000000004</v>
      </c>
      <c r="AN39" s="1">
        <v>10.707000000000001</v>
      </c>
      <c r="AO39" s="1">
        <v>10.023</v>
      </c>
      <c r="AP39" s="34">
        <f t="shared" si="19"/>
        <v>10.048666666666668</v>
      </c>
    </row>
    <row r="40" spans="1:43" s="35" customFormat="1" x14ac:dyDescent="0.15">
      <c r="A40" s="1" t="s">
        <v>191</v>
      </c>
      <c r="B40" s="1" t="s">
        <v>136</v>
      </c>
      <c r="C40" s="1"/>
      <c r="D40" s="1"/>
      <c r="E40" s="1"/>
      <c r="F40" s="34" t="e">
        <f t="shared" si="10"/>
        <v>#DIV/0!</v>
      </c>
      <c r="G40" s="1"/>
      <c r="H40" s="1"/>
      <c r="I40" s="1"/>
      <c r="J40" s="34" t="e">
        <f t="shared" si="11"/>
        <v>#DIV/0!</v>
      </c>
      <c r="K40" s="1">
        <v>0.69499999999999995</v>
      </c>
      <c r="L40" s="1">
        <v>0.442</v>
      </c>
      <c r="M40" s="1">
        <v>0.439</v>
      </c>
      <c r="N40" s="49">
        <f t="shared" si="12"/>
        <v>0.52533333333333332</v>
      </c>
      <c r="O40" s="1"/>
      <c r="P40" s="1"/>
      <c r="Q40" s="1"/>
      <c r="R40" s="34" t="e">
        <f t="shared" si="13"/>
        <v>#DIV/0!</v>
      </c>
      <c r="S40" s="1">
        <v>0.85</v>
      </c>
      <c r="T40" s="1">
        <v>0.78500000000000003</v>
      </c>
      <c r="U40" s="1">
        <v>0.67</v>
      </c>
      <c r="V40" s="34">
        <f t="shared" si="14"/>
        <v>0.76833333333333342</v>
      </c>
      <c r="W40" s="1">
        <v>26.318999999999999</v>
      </c>
      <c r="X40" s="1">
        <v>26.422999999999998</v>
      </c>
      <c r="Y40" s="1">
        <v>24.538</v>
      </c>
      <c r="Z40" s="34">
        <f t="shared" si="15"/>
        <v>25.76</v>
      </c>
      <c r="AA40" s="1"/>
      <c r="AB40" s="36"/>
      <c r="AC40" s="36"/>
      <c r="AD40" s="34" t="e">
        <f t="shared" si="16"/>
        <v>#DIV/0!</v>
      </c>
      <c r="AE40" s="1"/>
      <c r="AF40" s="1"/>
      <c r="AG40" s="1"/>
      <c r="AH40" s="34" t="e">
        <f t="shared" si="17"/>
        <v>#DIV/0!</v>
      </c>
      <c r="AI40" s="1">
        <v>35.658000000000001</v>
      </c>
      <c r="AJ40" s="1">
        <v>35.892000000000003</v>
      </c>
      <c r="AK40" s="1">
        <v>34.633000000000003</v>
      </c>
      <c r="AL40" s="34">
        <f t="shared" si="18"/>
        <v>35.394333333333343</v>
      </c>
      <c r="AM40" s="1">
        <v>13.111000000000001</v>
      </c>
      <c r="AN40" s="1">
        <v>14.746</v>
      </c>
      <c r="AO40" s="1">
        <v>13.856</v>
      </c>
      <c r="AP40" s="34">
        <f t="shared" si="19"/>
        <v>13.904333333333334</v>
      </c>
    </row>
    <row r="41" spans="1:43" s="35" customFormat="1" x14ac:dyDescent="0.15">
      <c r="A41" s="1" t="s">
        <v>190</v>
      </c>
      <c r="B41" s="1" t="s">
        <v>134</v>
      </c>
      <c r="C41" s="1"/>
      <c r="D41" s="1"/>
      <c r="E41" s="1"/>
      <c r="F41" s="34" t="e">
        <f t="shared" si="10"/>
        <v>#DIV/0!</v>
      </c>
      <c r="G41" s="1"/>
      <c r="H41" s="1"/>
      <c r="I41" s="1"/>
      <c r="J41" s="34" t="e">
        <f t="shared" si="11"/>
        <v>#DIV/0!</v>
      </c>
      <c r="K41" s="1">
        <v>0</v>
      </c>
      <c r="L41" s="1">
        <v>0</v>
      </c>
      <c r="M41" s="1">
        <v>0</v>
      </c>
      <c r="N41" s="49">
        <f t="shared" si="12"/>
        <v>0</v>
      </c>
      <c r="O41" s="1"/>
      <c r="P41" s="1"/>
      <c r="Q41" s="1"/>
      <c r="R41" s="34" t="e">
        <f t="shared" si="13"/>
        <v>#DIV/0!</v>
      </c>
      <c r="S41" s="1">
        <v>9.5000000000000001E-2</v>
      </c>
      <c r="T41" s="1">
        <v>0</v>
      </c>
      <c r="U41" s="1">
        <v>0.06</v>
      </c>
      <c r="V41" s="49">
        <f t="shared" si="14"/>
        <v>5.1666666666666666E-2</v>
      </c>
      <c r="W41" s="1">
        <v>5.468</v>
      </c>
      <c r="X41" s="1">
        <v>5.4809999999999999</v>
      </c>
      <c r="Y41" s="1">
        <v>5.7869999999999999</v>
      </c>
      <c r="Z41" s="34">
        <f t="shared" si="15"/>
        <v>5.5786666666666669</v>
      </c>
      <c r="AA41" s="1"/>
      <c r="AB41" s="36"/>
      <c r="AC41" s="36"/>
      <c r="AD41" s="34" t="e">
        <f t="shared" si="16"/>
        <v>#DIV/0!</v>
      </c>
      <c r="AE41" s="1"/>
      <c r="AF41" s="1"/>
      <c r="AG41" s="1"/>
      <c r="AH41" s="34" t="e">
        <f t="shared" si="17"/>
        <v>#DIV/0!</v>
      </c>
      <c r="AI41" s="1">
        <v>34.613999999999997</v>
      </c>
      <c r="AJ41" s="1">
        <v>33.136000000000003</v>
      </c>
      <c r="AK41" s="1">
        <v>34.305</v>
      </c>
      <c r="AL41" s="34">
        <f t="shared" si="18"/>
        <v>34.018333333333338</v>
      </c>
      <c r="AM41" s="1">
        <v>12.821</v>
      </c>
      <c r="AN41" s="1">
        <v>13.564</v>
      </c>
      <c r="AO41" s="1">
        <v>14.741</v>
      </c>
      <c r="AP41" s="34">
        <f t="shared" si="19"/>
        <v>13.708666666666666</v>
      </c>
    </row>
    <row r="42" spans="1:43" s="35" customFormat="1" x14ac:dyDescent="0.15">
      <c r="A42" s="1" t="s">
        <v>189</v>
      </c>
      <c r="B42" s="1" t="s">
        <v>132</v>
      </c>
      <c r="C42" s="1"/>
      <c r="D42" s="1"/>
      <c r="E42" s="1"/>
      <c r="F42" s="34" t="e">
        <f t="shared" si="10"/>
        <v>#DIV/0!</v>
      </c>
      <c r="G42" s="1"/>
      <c r="H42" s="1"/>
      <c r="I42" s="1"/>
      <c r="J42" s="34" t="e">
        <f t="shared" si="11"/>
        <v>#DIV/0!</v>
      </c>
      <c r="K42" s="1">
        <v>0</v>
      </c>
      <c r="L42" s="1">
        <v>0</v>
      </c>
      <c r="M42" s="1">
        <v>0</v>
      </c>
      <c r="N42" s="49">
        <f t="shared" si="12"/>
        <v>0</v>
      </c>
      <c r="O42" s="1"/>
      <c r="P42" s="1"/>
      <c r="Q42" s="1"/>
      <c r="R42" s="34" t="e">
        <f t="shared" si="13"/>
        <v>#DIV/0!</v>
      </c>
      <c r="S42" s="1">
        <v>0.11899999999999999</v>
      </c>
      <c r="T42" s="1">
        <v>0</v>
      </c>
      <c r="U42" s="1">
        <v>0</v>
      </c>
      <c r="V42" s="49">
        <f t="shared" si="14"/>
        <v>3.9666666666666663E-2</v>
      </c>
      <c r="W42" s="1">
        <v>6.6630000000000003</v>
      </c>
      <c r="X42" s="1">
        <v>6.7190000000000003</v>
      </c>
      <c r="Y42" s="1">
        <v>6.9749999999999996</v>
      </c>
      <c r="Z42" s="34">
        <f t="shared" si="15"/>
        <v>6.7856666666666667</v>
      </c>
      <c r="AA42" s="1"/>
      <c r="AB42" s="36"/>
      <c r="AC42" s="36"/>
      <c r="AD42" s="34" t="e">
        <f t="shared" si="16"/>
        <v>#DIV/0!</v>
      </c>
      <c r="AE42" s="1"/>
      <c r="AF42" s="1"/>
      <c r="AG42" s="1"/>
      <c r="AH42" s="34" t="e">
        <f t="shared" si="17"/>
        <v>#DIV/0!</v>
      </c>
      <c r="AI42" s="1">
        <v>33.088999999999999</v>
      </c>
      <c r="AJ42" s="1">
        <v>33.796999999999997</v>
      </c>
      <c r="AK42" s="1">
        <v>32.915999999999997</v>
      </c>
      <c r="AL42" s="34">
        <f t="shared" si="18"/>
        <v>33.267333333333333</v>
      </c>
      <c r="AM42" s="1">
        <v>14.169</v>
      </c>
      <c r="AN42" s="1">
        <v>12.897</v>
      </c>
      <c r="AO42" s="1">
        <v>12.420999999999999</v>
      </c>
      <c r="AP42" s="34">
        <f t="shared" si="19"/>
        <v>13.162333333333335</v>
      </c>
    </row>
    <row r="43" spans="1:43" s="35" customFormat="1" x14ac:dyDescent="0.15">
      <c r="A43" s="1" t="s">
        <v>188</v>
      </c>
      <c r="B43" s="1" t="s">
        <v>130</v>
      </c>
      <c r="C43" s="1"/>
      <c r="D43" s="1"/>
      <c r="E43" s="1"/>
      <c r="F43" s="34" t="e">
        <f t="shared" si="10"/>
        <v>#DIV/0!</v>
      </c>
      <c r="G43" s="1"/>
      <c r="H43" s="1"/>
      <c r="I43" s="1"/>
      <c r="J43" s="34" t="e">
        <f t="shared" si="11"/>
        <v>#DIV/0!</v>
      </c>
      <c r="K43" s="1">
        <v>0</v>
      </c>
      <c r="L43" s="1">
        <v>6.4000000000000001E-2</v>
      </c>
      <c r="M43" s="1">
        <v>0</v>
      </c>
      <c r="N43" s="49">
        <f t="shared" si="12"/>
        <v>2.1333333333333333E-2</v>
      </c>
      <c r="O43" s="1"/>
      <c r="P43" s="1"/>
      <c r="Q43" s="1"/>
      <c r="R43" s="34" t="e">
        <f t="shared" si="13"/>
        <v>#DIV/0!</v>
      </c>
      <c r="S43" s="1">
        <v>0</v>
      </c>
      <c r="T43" s="1">
        <v>0</v>
      </c>
      <c r="U43" s="1">
        <v>0</v>
      </c>
      <c r="V43" s="49">
        <f t="shared" si="14"/>
        <v>0</v>
      </c>
      <c r="W43" s="1">
        <v>9.9420000000000002</v>
      </c>
      <c r="X43" s="1">
        <v>9.5510000000000002</v>
      </c>
      <c r="Y43" s="1">
        <v>9.7530000000000001</v>
      </c>
      <c r="Z43" s="34">
        <f t="shared" si="15"/>
        <v>9.7486666666666668</v>
      </c>
      <c r="AA43" s="1"/>
      <c r="AB43" s="36"/>
      <c r="AC43" s="36"/>
      <c r="AD43" s="34" t="e">
        <f t="shared" si="16"/>
        <v>#DIV/0!</v>
      </c>
      <c r="AE43" s="1"/>
      <c r="AF43" s="1"/>
      <c r="AG43" s="1"/>
      <c r="AH43" s="34" t="e">
        <f t="shared" si="17"/>
        <v>#DIV/0!</v>
      </c>
      <c r="AI43" s="1">
        <v>43.057000000000002</v>
      </c>
      <c r="AJ43" s="1">
        <v>41.482999999999997</v>
      </c>
      <c r="AK43" s="1">
        <v>43.11</v>
      </c>
      <c r="AL43" s="34">
        <f t="shared" si="18"/>
        <v>42.55</v>
      </c>
      <c r="AM43" s="1">
        <v>17.042000000000002</v>
      </c>
      <c r="AN43" s="1">
        <v>18.391999999999999</v>
      </c>
      <c r="AO43" s="1">
        <v>17.690999999999999</v>
      </c>
      <c r="AP43" s="34">
        <f t="shared" si="19"/>
        <v>17.708333333333332</v>
      </c>
    </row>
    <row r="44" spans="1:43" s="35" customFormat="1" x14ac:dyDescent="0.15">
      <c r="A44" s="1" t="s">
        <v>187</v>
      </c>
      <c r="B44" s="1" t="s">
        <v>128</v>
      </c>
      <c r="C44" s="1"/>
      <c r="D44" s="1"/>
      <c r="E44" s="1"/>
      <c r="F44" s="34" t="e">
        <f t="shared" si="10"/>
        <v>#DIV/0!</v>
      </c>
      <c r="G44" s="1"/>
      <c r="H44" s="1"/>
      <c r="I44" s="1"/>
      <c r="J44" s="34" t="e">
        <f t="shared" si="11"/>
        <v>#DIV/0!</v>
      </c>
      <c r="K44" s="1">
        <v>0</v>
      </c>
      <c r="L44" s="1">
        <v>0</v>
      </c>
      <c r="M44" s="1">
        <v>0</v>
      </c>
      <c r="N44" s="49">
        <f t="shared" si="12"/>
        <v>0</v>
      </c>
      <c r="O44" s="1"/>
      <c r="P44" s="1"/>
      <c r="Q44" s="1"/>
      <c r="R44" s="34" t="e">
        <f t="shared" si="13"/>
        <v>#DIV/0!</v>
      </c>
      <c r="S44" s="1">
        <v>0</v>
      </c>
      <c r="T44" s="1">
        <v>0</v>
      </c>
      <c r="U44" s="1">
        <v>0</v>
      </c>
      <c r="V44" s="49">
        <f t="shared" si="14"/>
        <v>0</v>
      </c>
      <c r="W44" s="1">
        <v>10.162000000000001</v>
      </c>
      <c r="X44" s="1">
        <v>9.8140000000000001</v>
      </c>
      <c r="Y44" s="1">
        <v>9.5510000000000002</v>
      </c>
      <c r="Z44" s="34">
        <f t="shared" si="15"/>
        <v>9.8423333333333343</v>
      </c>
      <c r="AA44" s="1"/>
      <c r="AB44" s="36"/>
      <c r="AC44" s="36"/>
      <c r="AD44" s="34" t="e">
        <f t="shared" si="16"/>
        <v>#DIV/0!</v>
      </c>
      <c r="AE44" s="1"/>
      <c r="AF44" s="1"/>
      <c r="AG44" s="1"/>
      <c r="AH44" s="34" t="e">
        <f t="shared" si="17"/>
        <v>#DIV/0!</v>
      </c>
      <c r="AI44" s="1">
        <v>46.697000000000003</v>
      </c>
      <c r="AJ44" s="1">
        <v>50.186999999999998</v>
      </c>
      <c r="AK44" s="1">
        <v>50.73</v>
      </c>
      <c r="AL44" s="34">
        <f t="shared" si="18"/>
        <v>49.204666666666668</v>
      </c>
      <c r="AM44" s="1">
        <v>17.818999999999999</v>
      </c>
      <c r="AN44" s="1">
        <v>16.881</v>
      </c>
      <c r="AO44" s="1">
        <v>17.78</v>
      </c>
      <c r="AP44" s="34">
        <f t="shared" si="19"/>
        <v>17.493333333333336</v>
      </c>
    </row>
    <row r="45" spans="1:43" x14ac:dyDescent="0.15">
      <c r="A45" s="1" t="s">
        <v>186</v>
      </c>
      <c r="B45" s="1" t="s">
        <v>126</v>
      </c>
      <c r="F45" s="34" t="e">
        <f t="shared" si="10"/>
        <v>#DIV/0!</v>
      </c>
      <c r="J45" s="34" t="e">
        <f t="shared" si="11"/>
        <v>#DIV/0!</v>
      </c>
      <c r="K45" s="1">
        <v>0</v>
      </c>
      <c r="L45" s="1">
        <v>0</v>
      </c>
      <c r="M45" s="1">
        <v>0</v>
      </c>
      <c r="N45" s="49">
        <f t="shared" si="12"/>
        <v>0</v>
      </c>
      <c r="R45" s="34" t="e">
        <f t="shared" si="13"/>
        <v>#DIV/0!</v>
      </c>
      <c r="S45" s="1">
        <v>0</v>
      </c>
      <c r="T45" s="1">
        <v>0</v>
      </c>
      <c r="U45" s="1">
        <v>0</v>
      </c>
      <c r="V45" s="49">
        <f t="shared" si="14"/>
        <v>0</v>
      </c>
      <c r="W45" s="1">
        <v>9.6</v>
      </c>
      <c r="X45" s="1">
        <v>9.048</v>
      </c>
      <c r="Y45" s="1">
        <v>8.5459999999999994</v>
      </c>
      <c r="Z45" s="34">
        <f t="shared" si="15"/>
        <v>9.0646666666666658</v>
      </c>
      <c r="AD45" s="34" t="e">
        <f t="shared" si="16"/>
        <v>#DIV/0!</v>
      </c>
      <c r="AH45" s="34" t="e">
        <f t="shared" si="17"/>
        <v>#DIV/0!</v>
      </c>
      <c r="AI45" s="1">
        <v>48.052</v>
      </c>
      <c r="AJ45" s="1">
        <v>45.524999999999999</v>
      </c>
      <c r="AK45" s="1">
        <v>43.682000000000002</v>
      </c>
      <c r="AL45" s="34">
        <f t="shared" si="18"/>
        <v>45.753000000000007</v>
      </c>
      <c r="AM45" s="1">
        <v>16.233000000000001</v>
      </c>
      <c r="AN45" s="1">
        <v>16.530999999999999</v>
      </c>
      <c r="AO45" s="1">
        <v>16.553999999999998</v>
      </c>
      <c r="AP45" s="34">
        <f t="shared" si="19"/>
        <v>16.439333333333334</v>
      </c>
    </row>
    <row r="46" spans="1:43" x14ac:dyDescent="0.15">
      <c r="A46" s="1" t="s">
        <v>185</v>
      </c>
      <c r="B46" s="1" t="s">
        <v>124</v>
      </c>
      <c r="F46" s="34" t="e">
        <f t="shared" si="10"/>
        <v>#DIV/0!</v>
      </c>
      <c r="J46" s="34" t="e">
        <f t="shared" si="11"/>
        <v>#DIV/0!</v>
      </c>
      <c r="K46" s="1">
        <v>0</v>
      </c>
      <c r="L46" s="1">
        <v>0.24399999999999999</v>
      </c>
      <c r="M46" s="1">
        <v>0</v>
      </c>
      <c r="N46" s="49">
        <f t="shared" si="12"/>
        <v>8.1333333333333327E-2</v>
      </c>
      <c r="R46" s="34" t="e">
        <f t="shared" si="13"/>
        <v>#DIV/0!</v>
      </c>
      <c r="S46" s="1">
        <v>0</v>
      </c>
      <c r="T46" s="1">
        <v>0</v>
      </c>
      <c r="U46" s="1">
        <v>0</v>
      </c>
      <c r="V46" s="49">
        <f t="shared" si="14"/>
        <v>0</v>
      </c>
      <c r="W46" s="1">
        <v>19.555</v>
      </c>
      <c r="X46" s="1">
        <v>26.276</v>
      </c>
      <c r="Y46" s="1">
        <v>19.89</v>
      </c>
      <c r="Z46" s="34">
        <f t="shared" si="15"/>
        <v>21.907</v>
      </c>
      <c r="AD46" s="34" t="e">
        <f t="shared" si="16"/>
        <v>#DIV/0!</v>
      </c>
      <c r="AH46" s="34" t="e">
        <f t="shared" si="17"/>
        <v>#DIV/0!</v>
      </c>
      <c r="AI46" s="1">
        <v>9.3190000000000008</v>
      </c>
      <c r="AJ46" s="1">
        <v>8.8919999999999995</v>
      </c>
      <c r="AK46" s="1">
        <v>8.827</v>
      </c>
      <c r="AL46" s="34">
        <f t="shared" si="18"/>
        <v>9.0126666666666662</v>
      </c>
      <c r="AM46" s="1">
        <v>21.318999999999999</v>
      </c>
      <c r="AN46" s="1">
        <v>22.72</v>
      </c>
      <c r="AO46" s="1">
        <v>21.032</v>
      </c>
      <c r="AP46" s="34">
        <f t="shared" si="19"/>
        <v>21.690333333333331</v>
      </c>
    </row>
    <row r="47" spans="1:43" x14ac:dyDescent="0.15">
      <c r="A47" s="1" t="s">
        <v>184</v>
      </c>
      <c r="B47" s="1" t="s">
        <v>122</v>
      </c>
      <c r="F47" s="34" t="e">
        <f t="shared" si="10"/>
        <v>#DIV/0!</v>
      </c>
      <c r="J47" s="34" t="e">
        <f t="shared" si="11"/>
        <v>#DIV/0!</v>
      </c>
      <c r="K47" s="1">
        <v>0</v>
      </c>
      <c r="L47" s="1">
        <v>0</v>
      </c>
      <c r="M47" s="1">
        <v>6.7000000000000004E-2</v>
      </c>
      <c r="N47" s="49">
        <f t="shared" si="12"/>
        <v>2.2333333333333334E-2</v>
      </c>
      <c r="R47" s="34" t="e">
        <f t="shared" si="13"/>
        <v>#DIV/0!</v>
      </c>
      <c r="S47" s="1">
        <v>2.9000000000000001E-2</v>
      </c>
      <c r="T47" s="1">
        <v>0</v>
      </c>
      <c r="U47" s="1">
        <v>0</v>
      </c>
      <c r="V47" s="49">
        <f t="shared" si="14"/>
        <v>9.6666666666666672E-3</v>
      </c>
      <c r="W47" s="1">
        <v>22.052</v>
      </c>
      <c r="X47" s="1">
        <v>20.106000000000002</v>
      </c>
      <c r="Y47" s="1">
        <v>20.946999999999999</v>
      </c>
      <c r="Z47" s="34">
        <f t="shared" si="15"/>
        <v>21.035</v>
      </c>
      <c r="AD47" s="34" t="e">
        <f t="shared" si="16"/>
        <v>#DIV/0!</v>
      </c>
      <c r="AH47" s="34" t="e">
        <f t="shared" si="17"/>
        <v>#DIV/0!</v>
      </c>
      <c r="AI47" s="1">
        <v>8.7959999999999994</v>
      </c>
      <c r="AJ47" s="1">
        <v>9.7789999999999999</v>
      </c>
      <c r="AK47" s="1">
        <v>9.6869999999999994</v>
      </c>
      <c r="AL47" s="34">
        <f t="shared" si="18"/>
        <v>9.4206666666666674</v>
      </c>
      <c r="AM47" s="1">
        <v>23.45</v>
      </c>
      <c r="AN47" s="1">
        <v>21.936</v>
      </c>
      <c r="AO47" s="1">
        <v>21.832000000000001</v>
      </c>
      <c r="AP47" s="34">
        <f t="shared" si="19"/>
        <v>22.405999999999995</v>
      </c>
    </row>
    <row r="48" spans="1:43" x14ac:dyDescent="0.15">
      <c r="A48" s="1" t="s">
        <v>183</v>
      </c>
      <c r="B48" s="1" t="s">
        <v>120</v>
      </c>
      <c r="F48" s="34" t="e">
        <f t="shared" si="10"/>
        <v>#DIV/0!</v>
      </c>
      <c r="J48" s="34" t="e">
        <f t="shared" si="11"/>
        <v>#DIV/0!</v>
      </c>
      <c r="K48" s="1">
        <v>0</v>
      </c>
      <c r="L48" s="1">
        <v>0</v>
      </c>
      <c r="M48" s="1">
        <v>0</v>
      </c>
      <c r="N48" s="49">
        <f t="shared" si="12"/>
        <v>0</v>
      </c>
      <c r="R48" s="34" t="e">
        <f t="shared" si="13"/>
        <v>#DIV/0!</v>
      </c>
      <c r="S48" s="1">
        <v>0</v>
      </c>
      <c r="T48" s="1">
        <v>0</v>
      </c>
      <c r="U48" s="1">
        <v>0</v>
      </c>
      <c r="V48" s="49">
        <f t="shared" si="14"/>
        <v>0</v>
      </c>
      <c r="W48" s="1">
        <v>22.78</v>
      </c>
      <c r="X48" s="1">
        <v>23.213999999999999</v>
      </c>
      <c r="Y48" s="1">
        <v>24.748999999999999</v>
      </c>
      <c r="Z48" s="34">
        <f t="shared" si="15"/>
        <v>23.581</v>
      </c>
      <c r="AD48" s="34" t="e">
        <f t="shared" si="16"/>
        <v>#DIV/0!</v>
      </c>
      <c r="AH48" s="34" t="e">
        <f t="shared" si="17"/>
        <v>#DIV/0!</v>
      </c>
      <c r="AI48" s="1">
        <v>9.84</v>
      </c>
      <c r="AJ48" s="1">
        <v>9.8940000000000001</v>
      </c>
      <c r="AK48" s="1">
        <v>10.077999999999999</v>
      </c>
      <c r="AL48" s="34">
        <f t="shared" si="18"/>
        <v>9.9373333333333331</v>
      </c>
      <c r="AM48" s="1">
        <v>22.238</v>
      </c>
      <c r="AN48" s="1">
        <v>22.164999999999999</v>
      </c>
      <c r="AO48" s="1">
        <v>21.523</v>
      </c>
      <c r="AP48" s="34">
        <f t="shared" si="19"/>
        <v>21.975333333333335</v>
      </c>
    </row>
    <row r="49" spans="1:42" x14ac:dyDescent="0.15">
      <c r="A49" s="1" t="s">
        <v>182</v>
      </c>
      <c r="B49" s="1" t="s">
        <v>118</v>
      </c>
      <c r="F49" s="34" t="e">
        <f t="shared" si="10"/>
        <v>#DIV/0!</v>
      </c>
      <c r="J49" s="34" t="e">
        <f t="shared" si="11"/>
        <v>#DIV/0!</v>
      </c>
      <c r="K49" s="1">
        <v>0</v>
      </c>
      <c r="L49" s="1">
        <v>0</v>
      </c>
      <c r="M49" s="1">
        <v>0</v>
      </c>
      <c r="N49" s="49">
        <f t="shared" si="12"/>
        <v>0</v>
      </c>
      <c r="R49" s="34" t="e">
        <f t="shared" si="13"/>
        <v>#DIV/0!</v>
      </c>
      <c r="S49" s="1">
        <v>0</v>
      </c>
      <c r="T49" s="1">
        <v>0</v>
      </c>
      <c r="U49" s="1">
        <v>0</v>
      </c>
      <c r="V49" s="49">
        <f t="shared" si="14"/>
        <v>0</v>
      </c>
      <c r="W49" s="1">
        <v>13.426</v>
      </c>
      <c r="X49" s="1">
        <v>15.673999999999999</v>
      </c>
      <c r="Y49" s="1">
        <v>13.737</v>
      </c>
      <c r="Z49" s="34">
        <f t="shared" si="15"/>
        <v>14.279000000000002</v>
      </c>
      <c r="AD49" s="34" t="e">
        <f t="shared" si="16"/>
        <v>#DIV/0!</v>
      </c>
      <c r="AH49" s="34" t="e">
        <f t="shared" si="17"/>
        <v>#DIV/0!</v>
      </c>
      <c r="AI49" s="1">
        <v>6.63</v>
      </c>
      <c r="AJ49" s="1">
        <v>6.8730000000000002</v>
      </c>
      <c r="AK49" s="1">
        <v>7.0910000000000002</v>
      </c>
      <c r="AL49" s="34">
        <f t="shared" si="18"/>
        <v>6.8646666666666674</v>
      </c>
      <c r="AM49" s="1">
        <v>17.512</v>
      </c>
      <c r="AN49" s="1">
        <v>15.771000000000001</v>
      </c>
      <c r="AO49" s="1">
        <v>15.226000000000001</v>
      </c>
      <c r="AP49" s="34">
        <f t="shared" si="19"/>
        <v>16.169666666666668</v>
      </c>
    </row>
    <row r="50" spans="1:42" x14ac:dyDescent="0.15">
      <c r="A50" s="1" t="s">
        <v>181</v>
      </c>
      <c r="B50" s="1" t="s">
        <v>116</v>
      </c>
      <c r="F50" s="34" t="e">
        <f t="shared" si="10"/>
        <v>#DIV/0!</v>
      </c>
      <c r="J50" s="34" t="e">
        <f t="shared" si="11"/>
        <v>#DIV/0!</v>
      </c>
      <c r="K50" s="1">
        <v>0</v>
      </c>
      <c r="L50" s="1">
        <v>0</v>
      </c>
      <c r="M50" s="1">
        <v>0</v>
      </c>
      <c r="N50" s="49">
        <f t="shared" si="12"/>
        <v>0</v>
      </c>
      <c r="R50" s="34" t="e">
        <f t="shared" si="13"/>
        <v>#DIV/0!</v>
      </c>
      <c r="S50" s="1">
        <v>0</v>
      </c>
      <c r="T50" s="1">
        <v>1.2E-2</v>
      </c>
      <c r="U50" s="1">
        <v>1E-3</v>
      </c>
      <c r="V50" s="49">
        <f t="shared" si="14"/>
        <v>4.333333333333334E-3</v>
      </c>
      <c r="W50" s="1">
        <v>15.19</v>
      </c>
      <c r="X50" s="1">
        <v>15.095000000000001</v>
      </c>
      <c r="Y50" s="1">
        <v>14.401999999999999</v>
      </c>
      <c r="Z50" s="34">
        <f t="shared" si="15"/>
        <v>14.895666666666665</v>
      </c>
      <c r="AD50" s="34" t="e">
        <f t="shared" si="16"/>
        <v>#DIV/0!</v>
      </c>
      <c r="AH50" s="34" t="e">
        <f t="shared" si="17"/>
        <v>#DIV/0!</v>
      </c>
      <c r="AI50" s="1">
        <v>7.6779999999999999</v>
      </c>
      <c r="AJ50" s="1">
        <v>8.0820000000000007</v>
      </c>
      <c r="AK50" s="1">
        <v>8.3819999999999997</v>
      </c>
      <c r="AL50" s="34">
        <f t="shared" si="18"/>
        <v>8.0473333333333343</v>
      </c>
      <c r="AM50" s="1">
        <v>17.2</v>
      </c>
      <c r="AN50" s="1">
        <v>16.324000000000002</v>
      </c>
      <c r="AO50" s="1">
        <v>17.466999999999999</v>
      </c>
      <c r="AP50" s="34">
        <f t="shared" si="19"/>
        <v>16.997</v>
      </c>
    </row>
    <row r="51" spans="1:42" x14ac:dyDescent="0.15">
      <c r="A51" s="1" t="s">
        <v>180</v>
      </c>
      <c r="B51" s="1" t="s">
        <v>114</v>
      </c>
      <c r="F51" s="34" t="e">
        <f t="shared" si="10"/>
        <v>#DIV/0!</v>
      </c>
      <c r="J51" s="34" t="e">
        <f t="shared" si="11"/>
        <v>#DIV/0!</v>
      </c>
      <c r="K51" s="1">
        <v>0</v>
      </c>
      <c r="L51" s="1">
        <v>0</v>
      </c>
      <c r="M51" s="1">
        <v>0</v>
      </c>
      <c r="N51" s="49">
        <f t="shared" si="12"/>
        <v>0</v>
      </c>
      <c r="R51" s="34" t="e">
        <f t="shared" si="13"/>
        <v>#DIV/0!</v>
      </c>
      <c r="S51" s="1">
        <v>0</v>
      </c>
      <c r="T51" s="1">
        <v>0</v>
      </c>
      <c r="U51" s="1">
        <v>0</v>
      </c>
      <c r="V51" s="49">
        <f t="shared" si="14"/>
        <v>0</v>
      </c>
      <c r="W51" s="1">
        <v>7.7</v>
      </c>
      <c r="X51" s="1">
        <v>7.4619999999999997</v>
      </c>
      <c r="Y51" s="1">
        <v>5.5030000000000001</v>
      </c>
      <c r="Z51" s="34">
        <f t="shared" si="15"/>
        <v>6.8883333333333328</v>
      </c>
      <c r="AD51" s="34" t="e">
        <f t="shared" si="16"/>
        <v>#DIV/0!</v>
      </c>
      <c r="AH51" s="34" t="e">
        <f t="shared" si="17"/>
        <v>#DIV/0!</v>
      </c>
      <c r="AI51" s="1">
        <v>4.218</v>
      </c>
      <c r="AJ51" s="1">
        <v>4.21</v>
      </c>
      <c r="AK51" s="1">
        <v>3.3439999999999999</v>
      </c>
      <c r="AL51" s="34">
        <f t="shared" si="18"/>
        <v>3.9239999999999999</v>
      </c>
      <c r="AM51" s="1">
        <v>9.2349999999999994</v>
      </c>
      <c r="AN51" s="1">
        <v>9.7859999999999996</v>
      </c>
      <c r="AO51" s="1">
        <v>9.202</v>
      </c>
      <c r="AP51" s="34">
        <f t="shared" si="19"/>
        <v>9.4076666666666657</v>
      </c>
    </row>
    <row r="52" spans="1:42" x14ac:dyDescent="0.15">
      <c r="A52" s="1" t="s">
        <v>179</v>
      </c>
      <c r="B52" s="1" t="s">
        <v>112</v>
      </c>
      <c r="F52" s="34" t="e">
        <f t="shared" si="10"/>
        <v>#DIV/0!</v>
      </c>
      <c r="J52" s="34" t="e">
        <f t="shared" si="11"/>
        <v>#DIV/0!</v>
      </c>
      <c r="K52" s="1">
        <v>0</v>
      </c>
      <c r="L52" s="1">
        <v>0</v>
      </c>
      <c r="M52" s="1">
        <v>0</v>
      </c>
      <c r="N52" s="49">
        <f t="shared" si="12"/>
        <v>0</v>
      </c>
      <c r="R52" s="34" t="e">
        <f t="shared" si="13"/>
        <v>#DIV/0!</v>
      </c>
      <c r="S52" s="1">
        <v>0</v>
      </c>
      <c r="T52" s="1">
        <v>0</v>
      </c>
      <c r="U52" s="1">
        <v>0</v>
      </c>
      <c r="V52" s="49">
        <f t="shared" si="14"/>
        <v>0</v>
      </c>
      <c r="W52" s="1">
        <v>13.507</v>
      </c>
      <c r="X52" s="1">
        <v>10.688000000000001</v>
      </c>
      <c r="Y52" s="1">
        <v>10.798999999999999</v>
      </c>
      <c r="Z52" s="34">
        <f t="shared" si="15"/>
        <v>11.664666666666667</v>
      </c>
      <c r="AD52" s="34" t="e">
        <f t="shared" si="16"/>
        <v>#DIV/0!</v>
      </c>
      <c r="AH52" s="34" t="e">
        <f t="shared" si="17"/>
        <v>#DIV/0!</v>
      </c>
      <c r="AI52" s="1">
        <v>5.2880000000000003</v>
      </c>
      <c r="AJ52" s="1">
        <v>5.3209999999999997</v>
      </c>
      <c r="AK52" s="1">
        <v>4.8600000000000003</v>
      </c>
      <c r="AL52" s="34">
        <f t="shared" si="18"/>
        <v>5.1563333333333334</v>
      </c>
      <c r="AM52" s="1">
        <v>10.198</v>
      </c>
      <c r="AN52" s="1">
        <v>10.548999999999999</v>
      </c>
      <c r="AO52" s="1">
        <v>10.288</v>
      </c>
      <c r="AP52" s="34">
        <f t="shared" si="19"/>
        <v>10.345000000000001</v>
      </c>
    </row>
    <row r="53" spans="1:42" x14ac:dyDescent="0.15">
      <c r="A53" s="1" t="s">
        <v>178</v>
      </c>
      <c r="B53" s="1" t="s">
        <v>110</v>
      </c>
      <c r="F53" s="34" t="e">
        <f t="shared" si="10"/>
        <v>#DIV/0!</v>
      </c>
      <c r="J53" s="34" t="e">
        <f t="shared" si="11"/>
        <v>#DIV/0!</v>
      </c>
      <c r="K53" s="1">
        <v>0</v>
      </c>
      <c r="L53" s="1">
        <v>0</v>
      </c>
      <c r="M53" s="1">
        <v>0</v>
      </c>
      <c r="N53" s="49">
        <f t="shared" si="12"/>
        <v>0</v>
      </c>
      <c r="R53" s="34" t="e">
        <f t="shared" si="13"/>
        <v>#DIV/0!</v>
      </c>
      <c r="S53" s="1">
        <v>0</v>
      </c>
      <c r="T53" s="1">
        <v>0</v>
      </c>
      <c r="U53" s="1">
        <v>0</v>
      </c>
      <c r="V53" s="49">
        <f t="shared" si="14"/>
        <v>0</v>
      </c>
      <c r="W53" s="1">
        <v>1.1479999999999999</v>
      </c>
      <c r="X53" s="1">
        <v>2.5739999999999998</v>
      </c>
      <c r="Y53" s="1">
        <v>1.9319999999999999</v>
      </c>
      <c r="Z53" s="34">
        <f t="shared" si="15"/>
        <v>1.8846666666666667</v>
      </c>
      <c r="AD53" s="34" t="e">
        <f t="shared" si="16"/>
        <v>#DIV/0!</v>
      </c>
      <c r="AH53" s="34" t="e">
        <f t="shared" si="17"/>
        <v>#DIV/0!</v>
      </c>
      <c r="AI53" s="50">
        <v>0</v>
      </c>
      <c r="AJ53" s="50">
        <v>1.7000000000000001E-2</v>
      </c>
      <c r="AK53" s="50">
        <v>0.109</v>
      </c>
      <c r="AL53" s="49">
        <f t="shared" si="18"/>
        <v>4.2000000000000003E-2</v>
      </c>
      <c r="AM53" s="50">
        <v>1.2E-2</v>
      </c>
      <c r="AN53" s="50">
        <v>0</v>
      </c>
      <c r="AO53" s="50">
        <v>2E-3</v>
      </c>
      <c r="AP53" s="49">
        <f t="shared" si="19"/>
        <v>4.6666666666666671E-3</v>
      </c>
    </row>
    <row r="54" spans="1:42" x14ac:dyDescent="0.15">
      <c r="A54" s="1" t="s">
        <v>177</v>
      </c>
      <c r="B54" s="1" t="s">
        <v>108</v>
      </c>
      <c r="F54" s="34" t="e">
        <f t="shared" si="10"/>
        <v>#DIV/0!</v>
      </c>
      <c r="J54" s="34" t="e">
        <f t="shared" si="11"/>
        <v>#DIV/0!</v>
      </c>
      <c r="K54" s="1">
        <v>0</v>
      </c>
      <c r="L54" s="1">
        <v>0</v>
      </c>
      <c r="M54" s="1">
        <v>0</v>
      </c>
      <c r="N54" s="49">
        <f t="shared" si="12"/>
        <v>0</v>
      </c>
      <c r="R54" s="34" t="e">
        <f t="shared" si="13"/>
        <v>#DIV/0!</v>
      </c>
      <c r="S54" s="1">
        <v>0</v>
      </c>
      <c r="T54" s="1">
        <v>0</v>
      </c>
      <c r="U54" s="1">
        <v>0</v>
      </c>
      <c r="V54" s="49">
        <f t="shared" si="14"/>
        <v>0</v>
      </c>
      <c r="W54" s="1">
        <v>6.4509999999999996</v>
      </c>
      <c r="X54" s="1">
        <v>6.984</v>
      </c>
      <c r="Y54" s="1">
        <v>5.9969999999999999</v>
      </c>
      <c r="Z54" s="34">
        <f t="shared" si="15"/>
        <v>6.4773333333333332</v>
      </c>
      <c r="AD54" s="34" t="e">
        <f t="shared" si="16"/>
        <v>#DIV/0!</v>
      </c>
      <c r="AH54" s="34" t="e">
        <f t="shared" si="17"/>
        <v>#DIV/0!</v>
      </c>
      <c r="AI54" s="1">
        <v>2.476</v>
      </c>
      <c r="AJ54" s="1">
        <v>2.593</v>
      </c>
      <c r="AK54" s="1">
        <v>2.6419999999999999</v>
      </c>
      <c r="AL54" s="34">
        <f t="shared" si="18"/>
        <v>2.5703333333333336</v>
      </c>
      <c r="AM54" s="1">
        <v>6.4530000000000003</v>
      </c>
      <c r="AN54" s="1">
        <v>6.4470000000000001</v>
      </c>
      <c r="AO54" s="1">
        <v>6.3869999999999996</v>
      </c>
      <c r="AP54" s="34">
        <f t="shared" si="19"/>
        <v>6.4289999999999994</v>
      </c>
    </row>
    <row r="55" spans="1:42" x14ac:dyDescent="0.15">
      <c r="AP55" s="34"/>
    </row>
  </sheetData>
  <pageMargins left="0.75" right="0.75" top="1" bottom="1" header="0.5" footer="0.5"/>
  <pageSetup paperSize="8" scale="4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43"/>
  <sheetViews>
    <sheetView topLeftCell="B1" workbookViewId="0">
      <selection activeCell="B10" sqref="B10"/>
    </sheetView>
  </sheetViews>
  <sheetFormatPr baseColWidth="10" defaultColWidth="8.83203125" defaultRowHeight="13" x14ac:dyDescent="0.15"/>
  <cols>
    <col min="1" max="1" width="26.6640625" style="1" customWidth="1"/>
    <col min="2" max="2" width="39.1640625" style="1" customWidth="1"/>
    <col min="3" max="16384" width="8.83203125" style="1"/>
  </cols>
  <sheetData>
    <row r="1" spans="1:43" ht="20" x14ac:dyDescent="0.2">
      <c r="B1" s="213" t="s">
        <v>292</v>
      </c>
    </row>
    <row r="2" spans="1:43" s="35" customFormat="1" x14ac:dyDescent="0.15">
      <c r="A2" s="48" t="s">
        <v>211</v>
      </c>
    </row>
    <row r="3" spans="1:43" s="35" customFormat="1" x14ac:dyDescent="0.15">
      <c r="A3" s="35" t="s">
        <v>175</v>
      </c>
    </row>
    <row r="4" spans="1:43" s="35" customFormat="1" x14ac:dyDescent="0.15">
      <c r="A4" s="35" t="s">
        <v>174</v>
      </c>
      <c r="B4" s="48" t="s">
        <v>173</v>
      </c>
    </row>
    <row r="5" spans="1:43" s="35" customFormat="1" x14ac:dyDescent="0.15">
      <c r="B5" s="48" t="s">
        <v>172</v>
      </c>
    </row>
    <row r="6" spans="1:43" s="35" customFormat="1" x14ac:dyDescent="0.15">
      <c r="B6" s="48" t="s">
        <v>210</v>
      </c>
    </row>
    <row r="7" spans="1:43" s="35" customFormat="1" x14ac:dyDescent="0.15">
      <c r="B7" s="48"/>
    </row>
    <row r="8" spans="1:43" s="35" customFormat="1" x14ac:dyDescent="0.15">
      <c r="B8" s="48"/>
    </row>
    <row r="9" spans="1:43" s="35" customFormat="1" ht="16" x14ac:dyDescent="0.2">
      <c r="A9" s="47"/>
      <c r="F9" s="43" t="s">
        <v>170</v>
      </c>
    </row>
    <row r="10" spans="1:43" s="35" customFormat="1" ht="16" x14ac:dyDescent="0.2">
      <c r="A10" s="46"/>
      <c r="B10" s="43"/>
      <c r="C10" s="45"/>
      <c r="D10" s="43"/>
      <c r="E10" s="43"/>
      <c r="F10" s="43" t="s">
        <v>169</v>
      </c>
      <c r="G10" s="43"/>
      <c r="H10" s="43"/>
      <c r="I10" s="43"/>
      <c r="J10" s="43"/>
      <c r="K10" s="43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</row>
    <row r="11" spans="1:43" s="35" customFormat="1" ht="16" x14ac:dyDescent="0.2">
      <c r="A11" s="43"/>
      <c r="B11" s="43"/>
      <c r="C11" s="44"/>
      <c r="D11" s="43"/>
      <c r="E11" s="43"/>
      <c r="F11" s="43"/>
      <c r="G11" s="43" t="s">
        <v>168</v>
      </c>
      <c r="H11" s="43"/>
      <c r="I11" s="43"/>
      <c r="J11" s="43"/>
      <c r="K11" s="43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</row>
    <row r="12" spans="1:43" s="35" customFormat="1" x14ac:dyDescent="0.1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</row>
    <row r="13" spans="1:43" s="35" customFormat="1" x14ac:dyDescent="0.1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</row>
    <row r="14" spans="1:43" s="35" customFormat="1" x14ac:dyDescent="0.15">
      <c r="A14" s="38"/>
      <c r="B14" s="38"/>
      <c r="C14" s="38"/>
      <c r="D14" s="30" t="s">
        <v>167</v>
      </c>
      <c r="E14" s="30"/>
      <c r="F14" s="30"/>
      <c r="G14" s="42"/>
      <c r="H14" s="30" t="s">
        <v>166</v>
      </c>
      <c r="I14" s="30"/>
      <c r="J14" s="30"/>
      <c r="K14" s="38"/>
      <c r="L14" s="30" t="s">
        <v>165</v>
      </c>
      <c r="M14" s="30"/>
      <c r="N14" s="30"/>
      <c r="O14" s="30"/>
      <c r="P14" s="30" t="s">
        <v>164</v>
      </c>
      <c r="Q14" s="30"/>
      <c r="R14" s="30"/>
      <c r="S14" s="30"/>
      <c r="T14" s="30" t="s">
        <v>163</v>
      </c>
      <c r="U14" s="30"/>
      <c r="V14" s="30"/>
      <c r="W14" s="30"/>
      <c r="X14" s="30" t="s">
        <v>162</v>
      </c>
      <c r="Y14" s="30"/>
      <c r="Z14" s="30"/>
      <c r="AA14" s="30"/>
      <c r="AB14" s="30" t="s">
        <v>161</v>
      </c>
      <c r="AC14" s="30"/>
      <c r="AD14" s="30"/>
      <c r="AE14" s="30"/>
      <c r="AF14" s="30" t="s">
        <v>160</v>
      </c>
      <c r="AG14" s="30"/>
      <c r="AH14" s="30"/>
      <c r="AI14" s="30"/>
      <c r="AJ14" s="30" t="s">
        <v>159</v>
      </c>
      <c r="AK14" s="30"/>
      <c r="AL14" s="30"/>
      <c r="AM14" s="30"/>
      <c r="AN14" s="30" t="s">
        <v>158</v>
      </c>
      <c r="AO14" s="30"/>
      <c r="AP14" s="30"/>
    </row>
    <row r="15" spans="1:43" s="35" customFormat="1" ht="14" thickBot="1" x14ac:dyDescent="0.2">
      <c r="A15" s="37" t="s">
        <v>157</v>
      </c>
      <c r="B15" s="37" t="s">
        <v>145</v>
      </c>
      <c r="C15" s="37">
        <v>1</v>
      </c>
      <c r="D15" s="37">
        <v>2</v>
      </c>
      <c r="E15" s="37">
        <v>3</v>
      </c>
      <c r="F15" s="37" t="s">
        <v>144</v>
      </c>
      <c r="G15" s="37">
        <v>1</v>
      </c>
      <c r="H15" s="37">
        <v>2</v>
      </c>
      <c r="I15" s="37">
        <v>3</v>
      </c>
      <c r="J15" s="37" t="s">
        <v>144</v>
      </c>
      <c r="K15" s="37">
        <v>1</v>
      </c>
      <c r="L15" s="37">
        <v>2</v>
      </c>
      <c r="M15" s="37">
        <v>3</v>
      </c>
      <c r="N15" s="37" t="s">
        <v>144</v>
      </c>
      <c r="O15" s="37">
        <v>1</v>
      </c>
      <c r="P15" s="37">
        <v>2</v>
      </c>
      <c r="Q15" s="37">
        <v>3</v>
      </c>
      <c r="R15" s="37" t="s">
        <v>144</v>
      </c>
      <c r="S15" s="37">
        <v>1</v>
      </c>
      <c r="T15" s="37">
        <v>2</v>
      </c>
      <c r="U15" s="37">
        <v>3</v>
      </c>
      <c r="V15" s="37" t="s">
        <v>144</v>
      </c>
      <c r="W15" s="37">
        <v>1</v>
      </c>
      <c r="X15" s="37">
        <v>2</v>
      </c>
      <c r="Y15" s="37">
        <v>3</v>
      </c>
      <c r="Z15" s="37" t="s">
        <v>144</v>
      </c>
      <c r="AA15" s="37">
        <v>1</v>
      </c>
      <c r="AB15" s="37">
        <v>2</v>
      </c>
      <c r="AC15" s="37">
        <v>3</v>
      </c>
      <c r="AD15" s="37" t="s">
        <v>144</v>
      </c>
      <c r="AE15" s="37">
        <v>1</v>
      </c>
      <c r="AF15" s="37">
        <v>2</v>
      </c>
      <c r="AG15" s="37">
        <v>3</v>
      </c>
      <c r="AH15" s="37" t="s">
        <v>144</v>
      </c>
      <c r="AI15" s="37">
        <v>1</v>
      </c>
      <c r="AJ15" s="37">
        <v>2</v>
      </c>
      <c r="AK15" s="37">
        <v>3</v>
      </c>
      <c r="AL15" s="37" t="s">
        <v>144</v>
      </c>
      <c r="AM15" s="37">
        <v>1</v>
      </c>
      <c r="AN15" s="37">
        <v>2</v>
      </c>
      <c r="AO15" s="37">
        <v>3</v>
      </c>
      <c r="AP15" s="37" t="s">
        <v>144</v>
      </c>
    </row>
    <row r="16" spans="1:43" s="35" customFormat="1" ht="14" thickTop="1" x14ac:dyDescent="0.15">
      <c r="A16" s="1" t="s">
        <v>209</v>
      </c>
      <c r="B16" s="1" t="s">
        <v>142</v>
      </c>
      <c r="C16" s="1"/>
      <c r="D16" s="1"/>
      <c r="E16" s="1"/>
      <c r="F16" s="34" t="e">
        <f t="shared" ref="F16:F27" si="0">AVERAGE(C16:E16)</f>
        <v>#DIV/0!</v>
      </c>
      <c r="G16" s="1"/>
      <c r="H16" s="1"/>
      <c r="I16" s="1"/>
      <c r="J16" s="34" t="e">
        <f t="shared" ref="J16:J27" si="1">AVERAGE(G16:I16)</f>
        <v>#DIV/0!</v>
      </c>
      <c r="K16" s="1">
        <v>11.084</v>
      </c>
      <c r="L16" s="1">
        <v>8.484</v>
      </c>
      <c r="M16" s="1">
        <v>8.9109999999999996</v>
      </c>
      <c r="N16" s="34">
        <f t="shared" ref="N16:N27" si="2">AVERAGE(K16:M16)</f>
        <v>9.4930000000000003</v>
      </c>
      <c r="O16" s="1"/>
      <c r="P16" s="1"/>
      <c r="Q16" s="1"/>
      <c r="R16" s="34" t="e">
        <f t="shared" ref="R16:R27" si="3">AVERAGE(O16:Q16)</f>
        <v>#DIV/0!</v>
      </c>
      <c r="S16" s="1">
        <v>2.157</v>
      </c>
      <c r="T16" s="1">
        <v>2.0139999999999998</v>
      </c>
      <c r="U16" s="1">
        <v>1.6890000000000001</v>
      </c>
      <c r="V16" s="34">
        <f t="shared" ref="V16:V27" si="4">AVERAGE(S16:U16)</f>
        <v>1.9533333333333331</v>
      </c>
      <c r="W16" s="1"/>
      <c r="X16" s="1"/>
      <c r="Y16" s="1"/>
      <c r="Z16" s="34" t="e">
        <f t="shared" ref="Z16:Z27" si="5">AVERAGE(W16:Y16)</f>
        <v>#DIV/0!</v>
      </c>
      <c r="AA16" s="1"/>
      <c r="AB16" s="1"/>
      <c r="AC16" s="1"/>
      <c r="AD16" s="34" t="e">
        <f t="shared" ref="AD16:AD27" si="6">AVERAGE(AA16:AC16)</f>
        <v>#DIV/0!</v>
      </c>
      <c r="AE16" s="1">
        <v>78.78</v>
      </c>
      <c r="AF16" s="1">
        <v>83.03</v>
      </c>
      <c r="AG16" s="1">
        <v>104.441</v>
      </c>
      <c r="AH16" s="34">
        <f t="shared" ref="AH16:AH27" si="7">AVERAGE(AE16:AG16)</f>
        <v>88.75033333333333</v>
      </c>
      <c r="AI16" s="1"/>
      <c r="AJ16" s="1"/>
      <c r="AK16" s="1"/>
      <c r="AL16" s="34" t="e">
        <f t="shared" ref="AL16:AL27" si="8">AVERAGE(AI16:AK16)</f>
        <v>#DIV/0!</v>
      </c>
      <c r="AM16" s="1"/>
      <c r="AN16" s="1"/>
      <c r="AO16" s="1"/>
      <c r="AP16" s="34" t="e">
        <f t="shared" ref="AP16:AP27" si="9">AVERAGE(AM16:AO16)</f>
        <v>#DIV/0!</v>
      </c>
    </row>
    <row r="17" spans="1:43" s="35" customFormat="1" x14ac:dyDescent="0.15">
      <c r="A17" s="1" t="s">
        <v>208</v>
      </c>
      <c r="B17" s="1" t="s">
        <v>140</v>
      </c>
      <c r="C17" s="1"/>
      <c r="D17" s="1"/>
      <c r="E17" s="1"/>
      <c r="F17" s="34" t="e">
        <f t="shared" si="0"/>
        <v>#DIV/0!</v>
      </c>
      <c r="G17" s="1"/>
      <c r="H17" s="1"/>
      <c r="I17" s="1"/>
      <c r="J17" s="34" t="e">
        <f t="shared" si="1"/>
        <v>#DIV/0!</v>
      </c>
      <c r="K17" s="1">
        <v>31.224</v>
      </c>
      <c r="L17" s="1">
        <v>22.459</v>
      </c>
      <c r="M17" s="1">
        <v>21.757999999999999</v>
      </c>
      <c r="N17" s="34">
        <f t="shared" si="2"/>
        <v>25.147000000000002</v>
      </c>
      <c r="O17" s="1"/>
      <c r="P17" s="1"/>
      <c r="Q17" s="1"/>
      <c r="R17" s="34" t="e">
        <f t="shared" si="3"/>
        <v>#DIV/0!</v>
      </c>
      <c r="S17" s="1">
        <v>1.8049999999999999</v>
      </c>
      <c r="T17" s="1">
        <v>2.2480000000000002</v>
      </c>
      <c r="U17" s="1">
        <v>1.901</v>
      </c>
      <c r="V17" s="34">
        <f t="shared" si="4"/>
        <v>1.9846666666666666</v>
      </c>
      <c r="W17" s="1"/>
      <c r="X17" s="1"/>
      <c r="Y17" s="1"/>
      <c r="Z17" s="34" t="e">
        <f t="shared" si="5"/>
        <v>#DIV/0!</v>
      </c>
      <c r="AA17" s="1"/>
      <c r="AB17" s="1"/>
      <c r="AC17" s="1"/>
      <c r="AD17" s="34" t="e">
        <f t="shared" si="6"/>
        <v>#DIV/0!</v>
      </c>
      <c r="AE17" s="1">
        <v>68.269000000000005</v>
      </c>
      <c r="AF17" s="1">
        <v>66.994</v>
      </c>
      <c r="AG17" s="1">
        <v>109.31699999999999</v>
      </c>
      <c r="AH17" s="34">
        <f t="shared" si="7"/>
        <v>81.526666666666657</v>
      </c>
      <c r="AI17" s="1"/>
      <c r="AJ17" s="1"/>
      <c r="AK17" s="1"/>
      <c r="AL17" s="34" t="e">
        <f t="shared" si="8"/>
        <v>#DIV/0!</v>
      </c>
      <c r="AM17" s="1"/>
      <c r="AN17" s="1"/>
      <c r="AO17" s="1"/>
      <c r="AP17" s="34" t="e">
        <f t="shared" si="9"/>
        <v>#DIV/0!</v>
      </c>
    </row>
    <row r="18" spans="1:43" s="35" customFormat="1" x14ac:dyDescent="0.15">
      <c r="A18" s="1" t="s">
        <v>207</v>
      </c>
      <c r="B18" s="1" t="s">
        <v>138</v>
      </c>
      <c r="C18" s="1"/>
      <c r="D18" s="1"/>
      <c r="E18" s="1"/>
      <c r="F18" s="34" t="e">
        <f t="shared" si="0"/>
        <v>#DIV/0!</v>
      </c>
      <c r="G18" s="1"/>
      <c r="H18" s="1"/>
      <c r="I18" s="1"/>
      <c r="J18" s="34" t="e">
        <f t="shared" si="1"/>
        <v>#DIV/0!</v>
      </c>
      <c r="K18" s="1">
        <v>20.388000000000002</v>
      </c>
      <c r="L18" s="1">
        <v>16.042999999999999</v>
      </c>
      <c r="M18" s="1">
        <v>13.920999999999999</v>
      </c>
      <c r="N18" s="34">
        <f t="shared" si="2"/>
        <v>16.783999999999999</v>
      </c>
      <c r="O18" s="1"/>
      <c r="P18" s="1"/>
      <c r="Q18" s="1"/>
      <c r="R18" s="34" t="e">
        <f t="shared" si="3"/>
        <v>#DIV/0!</v>
      </c>
      <c r="S18" s="1">
        <v>1.532</v>
      </c>
      <c r="T18" s="1">
        <v>2.145</v>
      </c>
      <c r="U18" s="1">
        <v>1.4830000000000001</v>
      </c>
      <c r="V18" s="34">
        <f t="shared" si="4"/>
        <v>1.72</v>
      </c>
      <c r="W18" s="1"/>
      <c r="X18" s="1"/>
      <c r="Y18" s="1"/>
      <c r="Z18" s="34" t="e">
        <f t="shared" si="5"/>
        <v>#DIV/0!</v>
      </c>
      <c r="AA18" s="1"/>
      <c r="AB18" s="1"/>
      <c r="AC18" s="1"/>
      <c r="AD18" s="34" t="e">
        <f t="shared" si="6"/>
        <v>#DIV/0!</v>
      </c>
      <c r="AE18" s="1">
        <v>72.206999999999994</v>
      </c>
      <c r="AF18" s="1">
        <v>56.844999999999999</v>
      </c>
      <c r="AG18" s="1">
        <v>54.287999999999997</v>
      </c>
      <c r="AH18" s="34">
        <f t="shared" si="7"/>
        <v>61.113333333333323</v>
      </c>
      <c r="AI18" s="1"/>
      <c r="AJ18" s="1"/>
      <c r="AK18" s="1"/>
      <c r="AL18" s="34" t="e">
        <f t="shared" si="8"/>
        <v>#DIV/0!</v>
      </c>
      <c r="AM18" s="1"/>
      <c r="AN18" s="1"/>
      <c r="AO18" s="1"/>
      <c r="AP18" s="34" t="e">
        <f t="shared" si="9"/>
        <v>#DIV/0!</v>
      </c>
    </row>
    <row r="19" spans="1:43" s="35" customFormat="1" x14ac:dyDescent="0.15">
      <c r="A19" s="1" t="s">
        <v>206</v>
      </c>
      <c r="B19" s="1" t="s">
        <v>136</v>
      </c>
      <c r="C19" s="1"/>
      <c r="D19" s="1"/>
      <c r="E19" s="1"/>
      <c r="F19" s="34" t="e">
        <f t="shared" si="0"/>
        <v>#DIV/0!</v>
      </c>
      <c r="G19" s="1"/>
      <c r="H19" s="1"/>
      <c r="I19" s="1"/>
      <c r="J19" s="34" t="e">
        <f t="shared" si="1"/>
        <v>#DIV/0!</v>
      </c>
      <c r="K19" s="1">
        <v>6.476</v>
      </c>
      <c r="L19" s="1">
        <v>6.8959999999999999</v>
      </c>
      <c r="M19" s="1">
        <v>6.7919999999999998</v>
      </c>
      <c r="N19" s="34">
        <f t="shared" si="2"/>
        <v>6.7213333333333338</v>
      </c>
      <c r="O19" s="1"/>
      <c r="P19" s="1"/>
      <c r="Q19" s="1"/>
      <c r="R19" s="34" t="e">
        <f t="shared" si="3"/>
        <v>#DIV/0!</v>
      </c>
      <c r="S19" s="1">
        <v>0.17199999999999999</v>
      </c>
      <c r="T19" s="1">
        <v>0.32800000000000001</v>
      </c>
      <c r="U19" s="1">
        <v>0.83399999999999996</v>
      </c>
      <c r="V19" s="34">
        <f t="shared" si="4"/>
        <v>0.44466666666666671</v>
      </c>
      <c r="W19" s="1"/>
      <c r="X19" s="1"/>
      <c r="Y19" s="1"/>
      <c r="Z19" s="34" t="e">
        <f t="shared" si="5"/>
        <v>#DIV/0!</v>
      </c>
      <c r="AA19" s="1"/>
      <c r="AB19" s="1"/>
      <c r="AC19" s="1"/>
      <c r="AD19" s="34" t="e">
        <f t="shared" si="6"/>
        <v>#DIV/0!</v>
      </c>
      <c r="AE19" s="1">
        <v>33.537999999999997</v>
      </c>
      <c r="AF19" s="1">
        <v>35.122999999999998</v>
      </c>
      <c r="AG19" s="1">
        <v>36.972000000000001</v>
      </c>
      <c r="AH19" s="34">
        <f t="shared" si="7"/>
        <v>35.211000000000006</v>
      </c>
      <c r="AI19" s="1"/>
      <c r="AJ19" s="1"/>
      <c r="AK19" s="1"/>
      <c r="AL19" s="34" t="e">
        <f t="shared" si="8"/>
        <v>#DIV/0!</v>
      </c>
      <c r="AM19" s="1"/>
      <c r="AN19" s="1"/>
      <c r="AO19" s="1"/>
      <c r="AP19" s="34" t="e">
        <f t="shared" si="9"/>
        <v>#DIV/0!</v>
      </c>
    </row>
    <row r="20" spans="1:43" s="35" customFormat="1" x14ac:dyDescent="0.15">
      <c r="A20" s="1" t="s">
        <v>205</v>
      </c>
      <c r="B20" s="1" t="s">
        <v>134</v>
      </c>
      <c r="C20" s="1"/>
      <c r="D20" s="1"/>
      <c r="E20" s="1"/>
      <c r="F20" s="34" t="e">
        <f t="shared" si="0"/>
        <v>#DIV/0!</v>
      </c>
      <c r="G20" s="1"/>
      <c r="H20" s="1"/>
      <c r="I20" s="1"/>
      <c r="J20" s="34" t="e">
        <f t="shared" si="1"/>
        <v>#DIV/0!</v>
      </c>
      <c r="K20" s="1">
        <v>20.556000000000001</v>
      </c>
      <c r="L20" s="1">
        <v>19.844999999999999</v>
      </c>
      <c r="M20" s="1">
        <v>19.45</v>
      </c>
      <c r="N20" s="34">
        <f t="shared" si="2"/>
        <v>19.950333333333333</v>
      </c>
      <c r="O20" s="1"/>
      <c r="P20" s="1"/>
      <c r="Q20" s="1"/>
      <c r="R20" s="34" t="e">
        <f t="shared" si="3"/>
        <v>#DIV/0!</v>
      </c>
      <c r="S20" s="1">
        <v>1.204</v>
      </c>
      <c r="T20" s="1">
        <v>0.90100000000000002</v>
      </c>
      <c r="U20" s="1">
        <v>0.81299999999999994</v>
      </c>
      <c r="V20" s="34">
        <f t="shared" si="4"/>
        <v>0.97266666666666668</v>
      </c>
      <c r="W20" s="1"/>
      <c r="X20" s="1"/>
      <c r="Y20" s="1"/>
      <c r="Z20" s="34" t="e">
        <f t="shared" si="5"/>
        <v>#DIV/0!</v>
      </c>
      <c r="AA20" s="1"/>
      <c r="AB20" s="1"/>
      <c r="AC20" s="1"/>
      <c r="AD20" s="34" t="e">
        <f t="shared" si="6"/>
        <v>#DIV/0!</v>
      </c>
      <c r="AE20" s="1">
        <v>74.591999999999999</v>
      </c>
      <c r="AF20" s="1">
        <v>59.613999999999997</v>
      </c>
      <c r="AG20" s="1">
        <v>40.325000000000003</v>
      </c>
      <c r="AH20" s="34">
        <f t="shared" si="7"/>
        <v>58.177</v>
      </c>
      <c r="AI20" s="1"/>
      <c r="AJ20" s="1"/>
      <c r="AK20" s="1"/>
      <c r="AL20" s="34" t="e">
        <f t="shared" si="8"/>
        <v>#DIV/0!</v>
      </c>
      <c r="AM20" s="1"/>
      <c r="AN20" s="1"/>
      <c r="AO20" s="1"/>
      <c r="AP20" s="34" t="e">
        <f t="shared" si="9"/>
        <v>#DIV/0!</v>
      </c>
    </row>
    <row r="21" spans="1:43" s="35" customFormat="1" x14ac:dyDescent="0.15">
      <c r="A21" s="1" t="s">
        <v>204</v>
      </c>
      <c r="B21" s="1" t="s">
        <v>132</v>
      </c>
      <c r="C21" s="1"/>
      <c r="D21" s="1"/>
      <c r="E21" s="1"/>
      <c r="F21" s="34" t="e">
        <f t="shared" si="0"/>
        <v>#DIV/0!</v>
      </c>
      <c r="G21" s="1"/>
      <c r="H21" s="1"/>
      <c r="I21" s="1"/>
      <c r="J21" s="34" t="e">
        <f t="shared" si="1"/>
        <v>#DIV/0!</v>
      </c>
      <c r="K21" s="1">
        <v>12.473000000000001</v>
      </c>
      <c r="L21" s="1">
        <v>10.933</v>
      </c>
      <c r="M21" s="1">
        <v>12.211</v>
      </c>
      <c r="N21" s="34">
        <f t="shared" si="2"/>
        <v>11.872333333333332</v>
      </c>
      <c r="O21" s="1"/>
      <c r="P21" s="1"/>
      <c r="Q21" s="1"/>
      <c r="R21" s="34" t="e">
        <f t="shared" si="3"/>
        <v>#DIV/0!</v>
      </c>
      <c r="S21" s="1">
        <v>0.93600000000000005</v>
      </c>
      <c r="T21" s="1">
        <v>0.86499999999999999</v>
      </c>
      <c r="U21" s="1">
        <v>0.65800000000000003</v>
      </c>
      <c r="V21" s="34">
        <f t="shared" si="4"/>
        <v>0.81966666666666665</v>
      </c>
      <c r="W21" s="1"/>
      <c r="X21" s="1"/>
      <c r="Y21" s="1"/>
      <c r="Z21" s="34" t="e">
        <f t="shared" si="5"/>
        <v>#DIV/0!</v>
      </c>
      <c r="AA21" s="1"/>
      <c r="AB21" s="1"/>
      <c r="AC21" s="1"/>
      <c r="AD21" s="34" t="e">
        <f t="shared" si="6"/>
        <v>#DIV/0!</v>
      </c>
      <c r="AE21" s="1">
        <v>176.58799999999999</v>
      </c>
      <c r="AF21" s="1">
        <v>192.50800000000001</v>
      </c>
      <c r="AG21" s="1">
        <v>179.81800000000001</v>
      </c>
      <c r="AH21" s="34">
        <f t="shared" si="7"/>
        <v>182.97133333333332</v>
      </c>
      <c r="AI21" s="1"/>
      <c r="AJ21" s="1"/>
      <c r="AK21" s="1"/>
      <c r="AL21" s="34" t="e">
        <f t="shared" si="8"/>
        <v>#DIV/0!</v>
      </c>
      <c r="AM21" s="1"/>
      <c r="AN21" s="1"/>
      <c r="AO21" s="1"/>
      <c r="AP21" s="34" t="e">
        <f t="shared" si="9"/>
        <v>#DIV/0!</v>
      </c>
    </row>
    <row r="22" spans="1:43" s="35" customFormat="1" x14ac:dyDescent="0.15">
      <c r="A22" s="1" t="s">
        <v>203</v>
      </c>
      <c r="B22" s="1" t="s">
        <v>130</v>
      </c>
      <c r="C22" s="1"/>
      <c r="D22" s="1"/>
      <c r="E22" s="1"/>
      <c r="F22" s="34" t="e">
        <f t="shared" si="0"/>
        <v>#DIV/0!</v>
      </c>
      <c r="G22" s="1"/>
      <c r="H22" s="1"/>
      <c r="I22" s="1"/>
      <c r="J22" s="34" t="e">
        <f t="shared" si="1"/>
        <v>#DIV/0!</v>
      </c>
      <c r="K22" s="1">
        <v>0.26</v>
      </c>
      <c r="L22" s="1">
        <v>5.1999999999999998E-2</v>
      </c>
      <c r="M22" s="1">
        <v>0.33900000000000002</v>
      </c>
      <c r="N22" s="49">
        <f t="shared" si="2"/>
        <v>0.217</v>
      </c>
      <c r="O22" s="1"/>
      <c r="P22" s="1"/>
      <c r="Q22" s="1"/>
      <c r="R22" s="34" t="e">
        <f t="shared" si="3"/>
        <v>#DIV/0!</v>
      </c>
      <c r="S22" s="1">
        <v>0.53100000000000003</v>
      </c>
      <c r="T22" s="1">
        <v>0.437</v>
      </c>
      <c r="U22" s="1">
        <v>0.51200000000000001</v>
      </c>
      <c r="V22" s="34">
        <f t="shared" si="4"/>
        <v>0.49333333333333335</v>
      </c>
      <c r="W22" s="1"/>
      <c r="X22" s="1"/>
      <c r="Y22" s="1"/>
      <c r="Z22" s="34" t="e">
        <f t="shared" si="5"/>
        <v>#DIV/0!</v>
      </c>
      <c r="AA22" s="1"/>
      <c r="AB22" s="1"/>
      <c r="AC22" s="1"/>
      <c r="AD22" s="34" t="e">
        <f t="shared" si="6"/>
        <v>#DIV/0!</v>
      </c>
      <c r="AE22" s="32">
        <v>507.89299999999997</v>
      </c>
      <c r="AF22" s="32">
        <v>627.55499999999995</v>
      </c>
      <c r="AG22" s="32">
        <v>589.10699999999997</v>
      </c>
      <c r="AH22" s="52">
        <f t="shared" si="7"/>
        <v>574.85166666666657</v>
      </c>
      <c r="AI22" s="1"/>
      <c r="AJ22" s="1"/>
      <c r="AK22" s="1"/>
      <c r="AL22" s="34" t="e">
        <f t="shared" si="8"/>
        <v>#DIV/0!</v>
      </c>
      <c r="AM22" s="1"/>
      <c r="AN22" s="1"/>
      <c r="AO22" s="1"/>
      <c r="AP22" s="34" t="e">
        <f t="shared" si="9"/>
        <v>#DIV/0!</v>
      </c>
    </row>
    <row r="23" spans="1:43" s="35" customFormat="1" x14ac:dyDescent="0.15">
      <c r="A23" s="1" t="s">
        <v>202</v>
      </c>
      <c r="B23" s="1" t="s">
        <v>128</v>
      </c>
      <c r="C23" s="1"/>
      <c r="D23" s="1"/>
      <c r="E23" s="1"/>
      <c r="F23" s="34" t="e">
        <f t="shared" si="0"/>
        <v>#DIV/0!</v>
      </c>
      <c r="G23" s="1"/>
      <c r="H23" s="1"/>
      <c r="I23" s="1"/>
      <c r="J23" s="34" t="e">
        <f t="shared" si="1"/>
        <v>#DIV/0!</v>
      </c>
      <c r="K23" s="1">
        <v>0.255</v>
      </c>
      <c r="L23" s="1">
        <v>0.33</v>
      </c>
      <c r="M23" s="1">
        <v>0.28000000000000003</v>
      </c>
      <c r="N23" s="49">
        <f t="shared" si="2"/>
        <v>0.28833333333333333</v>
      </c>
      <c r="O23" s="1"/>
      <c r="P23" s="1"/>
      <c r="Q23" s="1"/>
      <c r="R23" s="34" t="e">
        <f t="shared" si="3"/>
        <v>#DIV/0!</v>
      </c>
      <c r="S23" s="1">
        <v>0.92500000000000004</v>
      </c>
      <c r="T23" s="1">
        <v>0.56399999999999995</v>
      </c>
      <c r="U23" s="1">
        <v>0.314</v>
      </c>
      <c r="V23" s="34">
        <f t="shared" si="4"/>
        <v>0.60099999999999998</v>
      </c>
      <c r="W23" s="1"/>
      <c r="X23" s="1"/>
      <c r="Y23" s="1"/>
      <c r="Z23" s="34" t="e">
        <f t="shared" si="5"/>
        <v>#DIV/0!</v>
      </c>
      <c r="AA23" s="1"/>
      <c r="AB23" s="1"/>
      <c r="AC23" s="1"/>
      <c r="AD23" s="34" t="e">
        <f t="shared" si="6"/>
        <v>#DIV/0!</v>
      </c>
      <c r="AE23" s="1">
        <v>227.10400000000001</v>
      </c>
      <c r="AF23" s="1">
        <v>163.22</v>
      </c>
      <c r="AG23" s="1">
        <v>194.786</v>
      </c>
      <c r="AH23" s="34">
        <f t="shared" si="7"/>
        <v>195.03666666666666</v>
      </c>
      <c r="AI23" s="1"/>
      <c r="AJ23" s="1"/>
      <c r="AK23" s="1"/>
      <c r="AL23" s="34" t="e">
        <f t="shared" si="8"/>
        <v>#DIV/0!</v>
      </c>
      <c r="AM23" s="1"/>
      <c r="AN23" s="1"/>
      <c r="AO23" s="1"/>
      <c r="AP23" s="34" t="e">
        <f t="shared" si="9"/>
        <v>#DIV/0!</v>
      </c>
    </row>
    <row r="24" spans="1:43" s="35" customFormat="1" x14ac:dyDescent="0.15">
      <c r="A24" s="1" t="s">
        <v>201</v>
      </c>
      <c r="B24" s="1" t="s">
        <v>126</v>
      </c>
      <c r="C24" s="1"/>
      <c r="D24" s="1"/>
      <c r="E24" s="1"/>
      <c r="F24" s="34" t="e">
        <f t="shared" si="0"/>
        <v>#DIV/0!</v>
      </c>
      <c r="G24" s="1"/>
      <c r="H24" s="1"/>
      <c r="I24" s="1"/>
      <c r="J24" s="34" t="e">
        <f t="shared" si="1"/>
        <v>#DIV/0!</v>
      </c>
      <c r="K24" s="1">
        <v>0.48299999999999998</v>
      </c>
      <c r="L24" s="1">
        <v>0.22900000000000001</v>
      </c>
      <c r="M24" s="1">
        <v>0.39300000000000002</v>
      </c>
      <c r="N24" s="49">
        <f t="shared" si="2"/>
        <v>0.36833333333333335</v>
      </c>
      <c r="O24" s="1"/>
      <c r="P24" s="1"/>
      <c r="Q24" s="1"/>
      <c r="R24" s="34" t="e">
        <f t="shared" si="3"/>
        <v>#DIV/0!</v>
      </c>
      <c r="S24" s="1">
        <v>0.78800000000000003</v>
      </c>
      <c r="T24" s="1">
        <v>0.79500000000000004</v>
      </c>
      <c r="U24" s="1">
        <v>0.495</v>
      </c>
      <c r="V24" s="34">
        <f t="shared" si="4"/>
        <v>0.69266666666666676</v>
      </c>
      <c r="W24" s="1"/>
      <c r="X24" s="1"/>
      <c r="Y24" s="1"/>
      <c r="Z24" s="34" t="e">
        <f t="shared" si="5"/>
        <v>#DIV/0!</v>
      </c>
      <c r="AA24" s="1"/>
      <c r="AB24" s="1"/>
      <c r="AC24" s="1"/>
      <c r="AD24" s="34" t="e">
        <f t="shared" si="6"/>
        <v>#DIV/0!</v>
      </c>
      <c r="AE24" s="1">
        <v>83.022999999999996</v>
      </c>
      <c r="AF24" s="1">
        <v>72.995000000000005</v>
      </c>
      <c r="AG24" s="1">
        <v>63.72</v>
      </c>
      <c r="AH24" s="34">
        <f t="shared" si="7"/>
        <v>73.245999999999995</v>
      </c>
      <c r="AI24" s="1"/>
      <c r="AJ24" s="1"/>
      <c r="AK24" s="1"/>
      <c r="AL24" s="34" t="e">
        <f t="shared" si="8"/>
        <v>#DIV/0!</v>
      </c>
      <c r="AM24" s="1"/>
      <c r="AN24" s="1"/>
      <c r="AO24" s="1"/>
      <c r="AP24" s="34" t="e">
        <f t="shared" si="9"/>
        <v>#DIV/0!</v>
      </c>
      <c r="AQ24" s="38"/>
    </row>
    <row r="25" spans="1:43" s="35" customFormat="1" x14ac:dyDescent="0.15">
      <c r="A25" s="1" t="s">
        <v>200</v>
      </c>
      <c r="B25" s="1" t="s">
        <v>124</v>
      </c>
      <c r="C25" s="1"/>
      <c r="D25" s="1"/>
      <c r="E25" s="1"/>
      <c r="F25" s="34" t="e">
        <f t="shared" si="0"/>
        <v>#DIV/0!</v>
      </c>
      <c r="G25" s="1"/>
      <c r="H25" s="1"/>
      <c r="I25" s="1"/>
      <c r="J25" s="34" t="e">
        <f t="shared" si="1"/>
        <v>#DIV/0!</v>
      </c>
      <c r="K25" s="1">
        <v>0.22800000000000001</v>
      </c>
      <c r="L25" s="1">
        <v>0.57599999999999996</v>
      </c>
      <c r="M25" s="1">
        <v>0.42</v>
      </c>
      <c r="N25" s="34">
        <f t="shared" si="2"/>
        <v>0.40799999999999997</v>
      </c>
      <c r="O25" s="1"/>
      <c r="P25" s="1"/>
      <c r="Q25" s="1"/>
      <c r="R25" s="34" t="e">
        <f t="shared" si="3"/>
        <v>#DIV/0!</v>
      </c>
      <c r="S25" s="1">
        <v>0.40300000000000002</v>
      </c>
      <c r="T25" s="1">
        <v>0.69199999999999995</v>
      </c>
      <c r="U25" s="1">
        <v>0.502</v>
      </c>
      <c r="V25" s="34">
        <f t="shared" si="4"/>
        <v>0.53233333333333333</v>
      </c>
      <c r="W25" s="1"/>
      <c r="X25" s="1"/>
      <c r="Y25" s="1"/>
      <c r="Z25" s="34" t="e">
        <f t="shared" si="5"/>
        <v>#DIV/0!</v>
      </c>
      <c r="AA25" s="1"/>
      <c r="AB25" s="1"/>
      <c r="AC25" s="1"/>
      <c r="AD25" s="34" t="e">
        <f t="shared" si="6"/>
        <v>#DIV/0!</v>
      </c>
      <c r="AE25" s="1">
        <v>53.149000000000001</v>
      </c>
      <c r="AF25" s="1">
        <v>46.357999999999997</v>
      </c>
      <c r="AG25" s="1">
        <v>38.671999999999997</v>
      </c>
      <c r="AH25" s="34">
        <f t="shared" si="7"/>
        <v>46.059666666666665</v>
      </c>
      <c r="AI25" s="1"/>
      <c r="AJ25" s="1"/>
      <c r="AK25" s="1"/>
      <c r="AL25" s="34" t="e">
        <f t="shared" si="8"/>
        <v>#DIV/0!</v>
      </c>
      <c r="AM25" s="1"/>
      <c r="AN25" s="1"/>
      <c r="AO25" s="1"/>
      <c r="AP25" s="34" t="e">
        <f t="shared" si="9"/>
        <v>#DIV/0!</v>
      </c>
      <c r="AQ25" s="38"/>
    </row>
    <row r="26" spans="1:43" s="35" customFormat="1" x14ac:dyDescent="0.15">
      <c r="A26" s="1" t="s">
        <v>199</v>
      </c>
      <c r="B26" s="1" t="s">
        <v>122</v>
      </c>
      <c r="C26" s="1"/>
      <c r="D26" s="1"/>
      <c r="E26" s="1"/>
      <c r="F26" s="34" t="e">
        <f t="shared" si="0"/>
        <v>#DIV/0!</v>
      </c>
      <c r="G26" s="1"/>
      <c r="H26" s="1"/>
      <c r="I26" s="1"/>
      <c r="J26" s="34" t="e">
        <f t="shared" si="1"/>
        <v>#DIV/0!</v>
      </c>
      <c r="K26" s="1">
        <v>0.64</v>
      </c>
      <c r="L26" s="1">
        <v>0.26300000000000001</v>
      </c>
      <c r="M26" s="1">
        <v>1.829</v>
      </c>
      <c r="N26" s="34">
        <f t="shared" si="2"/>
        <v>0.91066666666666674</v>
      </c>
      <c r="O26" s="1"/>
      <c r="P26" s="1"/>
      <c r="Q26" s="1"/>
      <c r="R26" s="34" t="e">
        <f t="shared" si="3"/>
        <v>#DIV/0!</v>
      </c>
      <c r="S26" s="1">
        <v>0.46200000000000002</v>
      </c>
      <c r="T26" s="1">
        <v>0.40300000000000002</v>
      </c>
      <c r="U26" s="1">
        <v>0.63</v>
      </c>
      <c r="V26" s="34">
        <f t="shared" si="4"/>
        <v>0.49833333333333335</v>
      </c>
      <c r="W26" s="1"/>
      <c r="X26" s="1"/>
      <c r="Y26" s="1"/>
      <c r="Z26" s="34" t="e">
        <f t="shared" si="5"/>
        <v>#DIV/0!</v>
      </c>
      <c r="AA26" s="1"/>
      <c r="AB26" s="1"/>
      <c r="AC26" s="1"/>
      <c r="AD26" s="34" t="e">
        <f t="shared" si="6"/>
        <v>#DIV/0!</v>
      </c>
      <c r="AE26" s="1">
        <v>67.864999999999995</v>
      </c>
      <c r="AF26" s="1">
        <v>75.963999999999999</v>
      </c>
      <c r="AG26" s="1">
        <v>44.442999999999998</v>
      </c>
      <c r="AH26" s="34">
        <f t="shared" si="7"/>
        <v>62.757333333333328</v>
      </c>
      <c r="AI26" s="1"/>
      <c r="AJ26" s="1"/>
      <c r="AK26" s="1"/>
      <c r="AL26" s="34" t="e">
        <f t="shared" si="8"/>
        <v>#DIV/0!</v>
      </c>
      <c r="AM26" s="1"/>
      <c r="AN26" s="1"/>
      <c r="AO26" s="1"/>
      <c r="AP26" s="34" t="e">
        <f t="shared" si="9"/>
        <v>#DIV/0!</v>
      </c>
      <c r="AQ26" s="38"/>
    </row>
    <row r="27" spans="1:43" s="35" customFormat="1" x14ac:dyDescent="0.15">
      <c r="A27" s="1" t="s">
        <v>198</v>
      </c>
      <c r="B27" s="1" t="s">
        <v>120</v>
      </c>
      <c r="C27" s="1"/>
      <c r="D27" s="1"/>
      <c r="E27" s="1"/>
      <c r="F27" s="34" t="e">
        <f t="shared" si="0"/>
        <v>#DIV/0!</v>
      </c>
      <c r="G27" s="1"/>
      <c r="H27" s="1"/>
      <c r="I27" s="1"/>
      <c r="J27" s="34" t="e">
        <f t="shared" si="1"/>
        <v>#DIV/0!</v>
      </c>
      <c r="K27" s="1">
        <v>2.4500000000000002</v>
      </c>
      <c r="L27" s="1">
        <v>1.829</v>
      </c>
      <c r="M27" s="1">
        <v>0.77800000000000002</v>
      </c>
      <c r="N27" s="34">
        <f t="shared" si="2"/>
        <v>1.6856666666666669</v>
      </c>
      <c r="O27" s="1"/>
      <c r="P27" s="1"/>
      <c r="Q27" s="1"/>
      <c r="R27" s="34" t="e">
        <f t="shared" si="3"/>
        <v>#DIV/0!</v>
      </c>
      <c r="S27" s="1">
        <v>0.63500000000000001</v>
      </c>
      <c r="T27" s="1">
        <v>0.27600000000000002</v>
      </c>
      <c r="U27" s="1">
        <v>0.20899999999999999</v>
      </c>
      <c r="V27" s="34">
        <f t="shared" si="4"/>
        <v>0.37333333333333335</v>
      </c>
      <c r="W27" s="1"/>
      <c r="X27" s="1"/>
      <c r="Y27" s="1"/>
      <c r="Z27" s="34" t="e">
        <f t="shared" si="5"/>
        <v>#DIV/0!</v>
      </c>
      <c r="AA27" s="1"/>
      <c r="AB27" s="1"/>
      <c r="AC27" s="1"/>
      <c r="AD27" s="34" t="e">
        <f t="shared" si="6"/>
        <v>#DIV/0!</v>
      </c>
      <c r="AE27" s="1">
        <v>347.85899999999998</v>
      </c>
      <c r="AF27" s="1">
        <v>408.93900000000002</v>
      </c>
      <c r="AG27" s="1">
        <v>312.68299999999999</v>
      </c>
      <c r="AH27" s="34">
        <f t="shared" si="7"/>
        <v>356.49366666666668</v>
      </c>
      <c r="AI27" s="1"/>
      <c r="AJ27" s="1"/>
      <c r="AK27" s="1"/>
      <c r="AL27" s="34" t="e">
        <f t="shared" si="8"/>
        <v>#DIV/0!</v>
      </c>
      <c r="AM27" s="1"/>
      <c r="AN27" s="1"/>
      <c r="AO27" s="1"/>
      <c r="AP27" s="34" t="e">
        <f t="shared" si="9"/>
        <v>#DIV/0!</v>
      </c>
      <c r="AQ27" s="38"/>
    </row>
    <row r="28" spans="1:43" s="35" customFormat="1" x14ac:dyDescent="0.15">
      <c r="B28" s="1"/>
      <c r="C28" s="1"/>
      <c r="F28" s="34"/>
      <c r="J28" s="34"/>
      <c r="K28" s="1"/>
      <c r="N28" s="34"/>
      <c r="O28" s="1"/>
      <c r="R28" s="34"/>
      <c r="S28" s="1"/>
      <c r="V28" s="34"/>
      <c r="W28" s="1"/>
      <c r="Z28" s="34"/>
      <c r="AA28" s="1"/>
      <c r="AD28" s="34"/>
      <c r="AE28" s="1"/>
      <c r="AF28" s="41"/>
      <c r="AG28" s="41"/>
      <c r="AH28" s="34"/>
      <c r="AI28" s="1"/>
      <c r="AL28" s="34"/>
      <c r="AM28" s="1"/>
      <c r="AP28" s="34"/>
      <c r="AQ28" s="38"/>
    </row>
    <row r="29" spans="1:43" s="35" customFormat="1" x14ac:dyDescent="0.15">
      <c r="A29" s="38"/>
      <c r="B29" s="38"/>
      <c r="C29" s="30"/>
      <c r="D29" s="30" t="s">
        <v>156</v>
      </c>
      <c r="E29" s="30"/>
      <c r="F29" s="38"/>
      <c r="G29" s="30"/>
      <c r="H29" s="30" t="s">
        <v>155</v>
      </c>
      <c r="I29" s="30"/>
      <c r="J29" s="38"/>
      <c r="K29" s="30"/>
      <c r="L29" s="30" t="s">
        <v>154</v>
      </c>
      <c r="M29" s="30"/>
      <c r="N29" s="38"/>
      <c r="O29" s="30"/>
      <c r="P29" s="30" t="s">
        <v>153</v>
      </c>
      <c r="Q29" s="30"/>
      <c r="R29" s="38"/>
      <c r="S29" s="30"/>
      <c r="T29" s="30" t="s">
        <v>152</v>
      </c>
      <c r="U29" s="30"/>
      <c r="V29" s="38"/>
      <c r="W29" s="30"/>
      <c r="X29" s="30" t="s">
        <v>151</v>
      </c>
      <c r="Y29" s="30"/>
      <c r="Z29" s="30"/>
      <c r="AA29" s="40"/>
      <c r="AB29" s="30" t="s">
        <v>150</v>
      </c>
      <c r="AC29" s="30"/>
      <c r="AD29" s="39"/>
      <c r="AE29" s="30"/>
      <c r="AF29" s="30" t="s">
        <v>149</v>
      </c>
      <c r="AG29" s="30"/>
      <c r="AH29" s="38"/>
      <c r="AI29" s="30"/>
      <c r="AJ29" s="30" t="s">
        <v>148</v>
      </c>
      <c r="AK29" s="30"/>
      <c r="AL29" s="38"/>
      <c r="AM29" s="30"/>
      <c r="AN29" s="30" t="s">
        <v>147</v>
      </c>
      <c r="AO29" s="30"/>
      <c r="AP29" s="38"/>
    </row>
    <row r="30" spans="1:43" s="35" customFormat="1" ht="14" thickBot="1" x14ac:dyDescent="0.2">
      <c r="A30" s="37" t="s">
        <v>146</v>
      </c>
      <c r="B30" s="37" t="s">
        <v>145</v>
      </c>
      <c r="C30" s="37">
        <v>1</v>
      </c>
      <c r="D30" s="37">
        <v>2</v>
      </c>
      <c r="E30" s="37">
        <v>3</v>
      </c>
      <c r="F30" s="37" t="s">
        <v>144</v>
      </c>
      <c r="G30" s="37">
        <v>1</v>
      </c>
      <c r="H30" s="37">
        <v>2</v>
      </c>
      <c r="I30" s="37">
        <v>3</v>
      </c>
      <c r="J30" s="37" t="s">
        <v>144</v>
      </c>
      <c r="K30" s="37">
        <v>1</v>
      </c>
      <c r="L30" s="37">
        <v>2</v>
      </c>
      <c r="M30" s="37">
        <v>3</v>
      </c>
      <c r="N30" s="37" t="s">
        <v>144</v>
      </c>
      <c r="O30" s="37">
        <v>1</v>
      </c>
      <c r="P30" s="37">
        <v>2</v>
      </c>
      <c r="Q30" s="37">
        <v>3</v>
      </c>
      <c r="R30" s="37" t="s">
        <v>144</v>
      </c>
      <c r="S30" s="37">
        <v>1</v>
      </c>
      <c r="T30" s="37">
        <v>2</v>
      </c>
      <c r="U30" s="37">
        <v>3</v>
      </c>
      <c r="V30" s="37" t="s">
        <v>144</v>
      </c>
      <c r="W30" s="37">
        <v>1</v>
      </c>
      <c r="X30" s="37">
        <v>2</v>
      </c>
      <c r="Y30" s="37">
        <v>3</v>
      </c>
      <c r="Z30" s="37" t="s">
        <v>144</v>
      </c>
      <c r="AA30" s="37">
        <v>1</v>
      </c>
      <c r="AB30" s="37">
        <v>2</v>
      </c>
      <c r="AC30" s="37"/>
      <c r="AD30" s="37" t="s">
        <v>144</v>
      </c>
      <c r="AE30" s="37">
        <v>1</v>
      </c>
      <c r="AF30" s="37">
        <v>2</v>
      </c>
      <c r="AG30" s="37">
        <v>3</v>
      </c>
      <c r="AH30" s="37" t="s">
        <v>144</v>
      </c>
      <c r="AI30" s="37">
        <v>1</v>
      </c>
      <c r="AJ30" s="37">
        <v>2</v>
      </c>
      <c r="AK30" s="37">
        <v>3</v>
      </c>
      <c r="AL30" s="37" t="s">
        <v>144</v>
      </c>
      <c r="AM30" s="37">
        <v>1</v>
      </c>
      <c r="AN30" s="37">
        <v>2</v>
      </c>
      <c r="AO30" s="37">
        <v>3</v>
      </c>
      <c r="AP30" s="37" t="s">
        <v>144</v>
      </c>
    </row>
    <row r="31" spans="1:43" s="35" customFormat="1" ht="14" thickTop="1" x14ac:dyDescent="0.15">
      <c r="A31" s="1" t="s">
        <v>209</v>
      </c>
      <c r="B31" s="1" t="s">
        <v>142</v>
      </c>
      <c r="C31" s="1"/>
      <c r="D31" s="1"/>
      <c r="E31" s="1"/>
      <c r="F31" s="34" t="e">
        <f t="shared" ref="F31:F42" si="10">AVERAGE(C31:E31)</f>
        <v>#DIV/0!</v>
      </c>
      <c r="G31" s="1"/>
      <c r="H31" s="1"/>
      <c r="I31" s="1"/>
      <c r="J31" s="34" t="e">
        <f t="shared" ref="J31:J42" si="11">AVERAGE(G31:I31)</f>
        <v>#DIV/0!</v>
      </c>
      <c r="K31" s="1">
        <v>4.8140000000000001</v>
      </c>
      <c r="L31" s="1">
        <v>0</v>
      </c>
      <c r="M31" s="1">
        <v>0</v>
      </c>
      <c r="N31" s="34">
        <f t="shared" ref="N31:N42" si="12">AVERAGE(K31:M31)</f>
        <v>1.6046666666666667</v>
      </c>
      <c r="O31" s="1"/>
      <c r="P31" s="1"/>
      <c r="Q31" s="1"/>
      <c r="R31" s="34" t="e">
        <f t="shared" ref="R31:R42" si="13">AVERAGE(O31:Q31)</f>
        <v>#DIV/0!</v>
      </c>
      <c r="S31" s="1">
        <v>0</v>
      </c>
      <c r="T31" s="1">
        <v>0</v>
      </c>
      <c r="U31" s="1"/>
      <c r="V31" s="49">
        <f t="shared" ref="V31:V42" si="14">AVERAGE(S31:U31)</f>
        <v>0</v>
      </c>
      <c r="W31" s="1">
        <v>9.4120000000000008</v>
      </c>
      <c r="X31" s="1">
        <v>6.2960000000000003</v>
      </c>
      <c r="Y31" s="1">
        <v>7.34</v>
      </c>
      <c r="Z31" s="34">
        <f t="shared" ref="Z31:Z42" si="15">AVERAGE(W31:Y31)</f>
        <v>7.682666666666667</v>
      </c>
      <c r="AA31" s="1"/>
      <c r="AB31" s="1"/>
      <c r="AC31" s="36"/>
      <c r="AD31" s="34" t="e">
        <f t="shared" ref="AD31:AD42" si="16">AVERAGE(AA31:AB31)</f>
        <v>#DIV/0!</v>
      </c>
      <c r="AE31" s="1"/>
      <c r="AF31" s="1"/>
      <c r="AG31" s="1"/>
      <c r="AH31" s="34" t="e">
        <f t="shared" ref="AH31:AH42" si="17">AVERAGE(AE31:AG31)</f>
        <v>#DIV/0!</v>
      </c>
      <c r="AI31" s="1">
        <v>3.867</v>
      </c>
      <c r="AJ31" s="1">
        <v>3.4009999999999998</v>
      </c>
      <c r="AK31" s="1">
        <v>3.96</v>
      </c>
      <c r="AL31" s="34">
        <f t="shared" ref="AL31:AL42" si="18">AVERAGE(AI31:AK31)</f>
        <v>3.7426666666666666</v>
      </c>
      <c r="AM31" s="1">
        <v>6.7460000000000004</v>
      </c>
      <c r="AN31" s="1">
        <v>6.6239999999999997</v>
      </c>
      <c r="AO31" s="1">
        <v>5.6150000000000002</v>
      </c>
      <c r="AP31" s="34">
        <f t="shared" ref="AP31:AP42" si="19">AVERAGE(AM31:AO31)</f>
        <v>6.3283333333333331</v>
      </c>
    </row>
    <row r="32" spans="1:43" s="35" customFormat="1" x14ac:dyDescent="0.15">
      <c r="A32" s="1" t="s">
        <v>208</v>
      </c>
      <c r="B32" s="1" t="s">
        <v>140</v>
      </c>
      <c r="C32" s="1"/>
      <c r="D32" s="1"/>
      <c r="E32" s="1"/>
      <c r="F32" s="34" t="e">
        <f t="shared" si="10"/>
        <v>#DIV/0!</v>
      </c>
      <c r="G32" s="1"/>
      <c r="H32" s="1"/>
      <c r="I32" s="1"/>
      <c r="J32" s="34" t="e">
        <f t="shared" si="11"/>
        <v>#DIV/0!</v>
      </c>
      <c r="K32" s="1">
        <v>1.998</v>
      </c>
      <c r="L32" s="1">
        <v>1.208</v>
      </c>
      <c r="M32" s="1">
        <v>0.74199999999999999</v>
      </c>
      <c r="N32" s="34">
        <f t="shared" si="12"/>
        <v>1.3160000000000001</v>
      </c>
      <c r="O32" s="1"/>
      <c r="P32" s="1"/>
      <c r="Q32" s="1"/>
      <c r="R32" s="34" t="e">
        <f t="shared" si="13"/>
        <v>#DIV/0!</v>
      </c>
      <c r="S32" s="1">
        <v>3.0000000000000001E-3</v>
      </c>
      <c r="T32" s="1">
        <v>0</v>
      </c>
      <c r="U32" s="1"/>
      <c r="V32" s="49">
        <f t="shared" si="14"/>
        <v>1.5E-3</v>
      </c>
      <c r="W32" s="1">
        <v>15.621</v>
      </c>
      <c r="X32" s="1">
        <v>13.922000000000001</v>
      </c>
      <c r="Y32" s="1">
        <v>11.068</v>
      </c>
      <c r="Z32" s="34">
        <f t="shared" si="15"/>
        <v>13.536999999999999</v>
      </c>
      <c r="AA32" s="1"/>
      <c r="AB32" s="1"/>
      <c r="AC32" s="36"/>
      <c r="AD32" s="34" t="e">
        <f t="shared" si="16"/>
        <v>#DIV/0!</v>
      </c>
      <c r="AE32" s="1"/>
      <c r="AF32" s="1"/>
      <c r="AG32" s="1"/>
      <c r="AH32" s="34" t="e">
        <f t="shared" si="17"/>
        <v>#DIV/0!</v>
      </c>
      <c r="AI32" s="1">
        <v>5.7030000000000003</v>
      </c>
      <c r="AJ32" s="1">
        <v>4.883</v>
      </c>
      <c r="AK32" s="1">
        <v>4.984</v>
      </c>
      <c r="AL32" s="34">
        <f t="shared" si="18"/>
        <v>5.19</v>
      </c>
      <c r="AM32" s="1">
        <v>7.1139999999999999</v>
      </c>
      <c r="AN32" s="1">
        <v>6.7270000000000003</v>
      </c>
      <c r="AO32" s="1">
        <v>7.6459999999999999</v>
      </c>
      <c r="AP32" s="34">
        <f t="shared" si="19"/>
        <v>7.1623333333333337</v>
      </c>
    </row>
    <row r="33" spans="1:42" s="35" customFormat="1" x14ac:dyDescent="0.15">
      <c r="A33" s="1" t="s">
        <v>207</v>
      </c>
      <c r="B33" s="1" t="s">
        <v>138</v>
      </c>
      <c r="C33" s="1"/>
      <c r="D33" s="1"/>
      <c r="E33" s="1"/>
      <c r="F33" s="34" t="e">
        <f t="shared" si="10"/>
        <v>#DIV/0!</v>
      </c>
      <c r="G33" s="1"/>
      <c r="H33" s="1"/>
      <c r="I33" s="1"/>
      <c r="J33" s="34" t="e">
        <f t="shared" si="11"/>
        <v>#DIV/0!</v>
      </c>
      <c r="K33" s="1"/>
      <c r="L33" s="1">
        <v>0.19700000000000001</v>
      </c>
      <c r="M33" s="1">
        <v>0.41499999999999998</v>
      </c>
      <c r="N33" s="34">
        <f t="shared" si="12"/>
        <v>0.30599999999999999</v>
      </c>
      <c r="O33" s="1"/>
      <c r="P33" s="1"/>
      <c r="Q33" s="1"/>
      <c r="R33" s="34" t="e">
        <f t="shared" si="13"/>
        <v>#DIV/0!</v>
      </c>
      <c r="S33" s="1">
        <v>0</v>
      </c>
      <c r="T33" s="1">
        <v>8.7999999999999995E-2</v>
      </c>
      <c r="U33" s="1">
        <v>4.9000000000000002E-2</v>
      </c>
      <c r="V33" s="49">
        <f t="shared" si="14"/>
        <v>4.5666666666666668E-2</v>
      </c>
      <c r="W33" s="1">
        <v>11.242000000000001</v>
      </c>
      <c r="X33" s="1">
        <v>11.4</v>
      </c>
      <c r="Y33" s="1">
        <v>9.7530000000000001</v>
      </c>
      <c r="Z33" s="34">
        <f t="shared" si="15"/>
        <v>10.798333333333334</v>
      </c>
      <c r="AA33" s="1"/>
      <c r="AB33" s="1"/>
      <c r="AC33" s="36"/>
      <c r="AD33" s="34" t="e">
        <f t="shared" si="16"/>
        <v>#DIV/0!</v>
      </c>
      <c r="AE33" s="1"/>
      <c r="AF33" s="1"/>
      <c r="AG33" s="1"/>
      <c r="AH33" s="34" t="e">
        <f t="shared" si="17"/>
        <v>#DIV/0!</v>
      </c>
      <c r="AI33" s="1">
        <v>4.4409999999999998</v>
      </c>
      <c r="AJ33" s="1">
        <v>4.516</v>
      </c>
      <c r="AK33" s="1">
        <v>3.5609999999999999</v>
      </c>
      <c r="AL33" s="34">
        <f t="shared" si="18"/>
        <v>4.1726666666666672</v>
      </c>
      <c r="AM33" s="1">
        <v>5.0229999999999997</v>
      </c>
      <c r="AN33" s="1">
        <v>5.5449999999999999</v>
      </c>
      <c r="AO33" s="1">
        <v>5.7619999999999996</v>
      </c>
      <c r="AP33" s="34">
        <f t="shared" si="19"/>
        <v>5.4433333333333325</v>
      </c>
    </row>
    <row r="34" spans="1:42" s="35" customFormat="1" x14ac:dyDescent="0.15">
      <c r="A34" s="1" t="s">
        <v>206</v>
      </c>
      <c r="B34" s="1" t="s">
        <v>136</v>
      </c>
      <c r="C34" s="1"/>
      <c r="D34" s="1"/>
      <c r="E34" s="1"/>
      <c r="F34" s="34" t="e">
        <f t="shared" si="10"/>
        <v>#DIV/0!</v>
      </c>
      <c r="G34" s="1"/>
      <c r="H34" s="1"/>
      <c r="I34" s="1"/>
      <c r="J34" s="34" t="e">
        <f t="shared" si="11"/>
        <v>#DIV/0!</v>
      </c>
      <c r="K34" s="1">
        <v>0.33700000000000002</v>
      </c>
      <c r="L34" s="1">
        <v>5.3999999999999999E-2</v>
      </c>
      <c r="M34" s="1">
        <v>0.45200000000000001</v>
      </c>
      <c r="N34" s="34">
        <f t="shared" si="12"/>
        <v>0.28099999999999997</v>
      </c>
      <c r="O34" s="1"/>
      <c r="P34" s="1"/>
      <c r="Q34" s="1"/>
      <c r="R34" s="34" t="e">
        <f t="shared" si="13"/>
        <v>#DIV/0!</v>
      </c>
      <c r="S34" s="1">
        <v>8.8999999999999996E-2</v>
      </c>
      <c r="T34" s="1">
        <v>0</v>
      </c>
      <c r="U34" s="1">
        <v>0</v>
      </c>
      <c r="V34" s="49">
        <f t="shared" si="14"/>
        <v>2.9666666666666664E-2</v>
      </c>
      <c r="W34" s="1">
        <v>5.7350000000000003</v>
      </c>
      <c r="X34" s="1">
        <v>6.64</v>
      </c>
      <c r="Y34" s="1">
        <v>4.9800000000000004</v>
      </c>
      <c r="Z34" s="34">
        <f t="shared" si="15"/>
        <v>5.7850000000000001</v>
      </c>
      <c r="AA34" s="1"/>
      <c r="AB34" s="36"/>
      <c r="AC34" s="36"/>
      <c r="AD34" s="34" t="e">
        <f t="shared" si="16"/>
        <v>#DIV/0!</v>
      </c>
      <c r="AE34" s="1"/>
      <c r="AF34" s="1"/>
      <c r="AG34" s="1"/>
      <c r="AH34" s="34" t="e">
        <f t="shared" si="17"/>
        <v>#DIV/0!</v>
      </c>
      <c r="AI34" s="1">
        <v>1.119</v>
      </c>
      <c r="AJ34" s="1">
        <v>1.0289999999999999</v>
      </c>
      <c r="AK34" s="1">
        <v>1.4330000000000001</v>
      </c>
      <c r="AL34" s="34">
        <f t="shared" si="18"/>
        <v>1.1936666666666664</v>
      </c>
      <c r="AM34" s="1">
        <v>1.774</v>
      </c>
      <c r="AN34" s="1">
        <v>1.2789999999999999</v>
      </c>
      <c r="AO34" s="1">
        <v>2.39</v>
      </c>
      <c r="AP34" s="34">
        <f t="shared" si="19"/>
        <v>1.8143333333333331</v>
      </c>
    </row>
    <row r="35" spans="1:42" s="35" customFormat="1" x14ac:dyDescent="0.15">
      <c r="A35" s="1" t="s">
        <v>205</v>
      </c>
      <c r="B35" s="1" t="s">
        <v>134</v>
      </c>
      <c r="C35" s="1"/>
      <c r="D35" s="1"/>
      <c r="E35" s="1"/>
      <c r="F35" s="34" t="e">
        <f t="shared" si="10"/>
        <v>#DIV/0!</v>
      </c>
      <c r="G35" s="1"/>
      <c r="H35" s="1"/>
      <c r="I35" s="1"/>
      <c r="J35" s="34" t="e">
        <f t="shared" si="11"/>
        <v>#DIV/0!</v>
      </c>
      <c r="K35" s="1"/>
      <c r="L35" s="1">
        <v>0</v>
      </c>
      <c r="M35" s="1">
        <v>0.69599999999999995</v>
      </c>
      <c r="N35" s="34">
        <f t="shared" si="12"/>
        <v>0.34799999999999998</v>
      </c>
      <c r="O35" s="1"/>
      <c r="P35" s="1"/>
      <c r="Q35" s="1"/>
      <c r="R35" s="34" t="e">
        <f t="shared" si="13"/>
        <v>#DIV/0!</v>
      </c>
      <c r="S35" s="1">
        <v>9.9000000000000005E-2</v>
      </c>
      <c r="T35" s="1">
        <v>0.17799999999999999</v>
      </c>
      <c r="U35" s="1"/>
      <c r="V35" s="49">
        <f t="shared" si="14"/>
        <v>0.13850000000000001</v>
      </c>
      <c r="W35" s="1">
        <v>17.367999999999999</v>
      </c>
      <c r="X35" s="1">
        <v>14.263</v>
      </c>
      <c r="Y35" s="1">
        <v>5.5739999999999998</v>
      </c>
      <c r="Z35" s="34">
        <f t="shared" si="15"/>
        <v>12.401666666666666</v>
      </c>
      <c r="AA35" s="1"/>
      <c r="AB35" s="36"/>
      <c r="AC35" s="36"/>
      <c r="AD35" s="34" t="e">
        <f t="shared" si="16"/>
        <v>#DIV/0!</v>
      </c>
      <c r="AE35" s="1"/>
      <c r="AF35" s="1"/>
      <c r="AG35" s="1"/>
      <c r="AH35" s="34" t="e">
        <f t="shared" si="17"/>
        <v>#DIV/0!</v>
      </c>
      <c r="AI35" s="1">
        <v>2.0470000000000002</v>
      </c>
      <c r="AJ35" s="1">
        <v>2.2109999999999999</v>
      </c>
      <c r="AK35" s="1">
        <v>3.113</v>
      </c>
      <c r="AL35" s="34">
        <f t="shared" si="18"/>
        <v>2.4570000000000003</v>
      </c>
      <c r="AM35" s="1">
        <v>5.0890000000000004</v>
      </c>
      <c r="AN35" s="1">
        <v>4.18</v>
      </c>
      <c r="AO35" s="1"/>
      <c r="AP35" s="34">
        <f t="shared" si="19"/>
        <v>4.6345000000000001</v>
      </c>
    </row>
    <row r="36" spans="1:42" s="35" customFormat="1" x14ac:dyDescent="0.15">
      <c r="A36" s="1" t="s">
        <v>204</v>
      </c>
      <c r="B36" s="1" t="s">
        <v>132</v>
      </c>
      <c r="C36" s="1"/>
      <c r="D36" s="1"/>
      <c r="E36" s="1"/>
      <c r="F36" s="34" t="e">
        <f t="shared" si="10"/>
        <v>#DIV/0!</v>
      </c>
      <c r="G36" s="1"/>
      <c r="H36" s="1"/>
      <c r="I36" s="1"/>
      <c r="J36" s="34" t="e">
        <f t="shared" si="11"/>
        <v>#DIV/0!</v>
      </c>
      <c r="K36" s="1">
        <v>0</v>
      </c>
      <c r="L36" s="1">
        <v>0.46500000000000002</v>
      </c>
      <c r="M36" s="1">
        <v>0.55800000000000005</v>
      </c>
      <c r="N36" s="34">
        <f t="shared" si="12"/>
        <v>0.34100000000000003</v>
      </c>
      <c r="O36" s="1"/>
      <c r="P36" s="1"/>
      <c r="Q36" s="1"/>
      <c r="R36" s="34" t="e">
        <f t="shared" si="13"/>
        <v>#DIV/0!</v>
      </c>
      <c r="S36" s="1">
        <v>0</v>
      </c>
      <c r="T36" s="1">
        <v>0</v>
      </c>
      <c r="U36" s="1">
        <v>0</v>
      </c>
      <c r="V36" s="49">
        <f t="shared" si="14"/>
        <v>0</v>
      </c>
      <c r="W36" s="1">
        <v>8.8569999999999993</v>
      </c>
      <c r="X36" s="1">
        <v>7.415</v>
      </c>
      <c r="Y36" s="1">
        <v>7.7439999999999998</v>
      </c>
      <c r="Z36" s="34">
        <f t="shared" si="15"/>
        <v>8.0053333333333327</v>
      </c>
      <c r="AA36" s="1"/>
      <c r="AB36" s="36"/>
      <c r="AC36" s="36"/>
      <c r="AD36" s="34" t="e">
        <f t="shared" si="16"/>
        <v>#DIV/0!</v>
      </c>
      <c r="AE36" s="1"/>
      <c r="AF36" s="1"/>
      <c r="AG36" s="1"/>
      <c r="AH36" s="34" t="e">
        <f t="shared" si="17"/>
        <v>#DIV/0!</v>
      </c>
      <c r="AI36" s="1">
        <v>1.681</v>
      </c>
      <c r="AJ36" s="1">
        <v>1.764</v>
      </c>
      <c r="AK36" s="1">
        <v>1.8029999999999999</v>
      </c>
      <c r="AL36" s="34">
        <f t="shared" si="18"/>
        <v>1.7493333333333334</v>
      </c>
      <c r="AM36" s="1">
        <v>2.3380000000000001</v>
      </c>
      <c r="AN36" s="1">
        <v>2.109</v>
      </c>
      <c r="AO36" s="1">
        <v>2.46</v>
      </c>
      <c r="AP36" s="34">
        <f t="shared" si="19"/>
        <v>2.3023333333333333</v>
      </c>
    </row>
    <row r="37" spans="1:42" s="35" customFormat="1" x14ac:dyDescent="0.15">
      <c r="A37" s="1" t="s">
        <v>203</v>
      </c>
      <c r="B37" s="1" t="s">
        <v>130</v>
      </c>
      <c r="C37" s="1"/>
      <c r="D37" s="1"/>
      <c r="E37" s="1"/>
      <c r="F37" s="34" t="e">
        <f t="shared" si="10"/>
        <v>#DIV/0!</v>
      </c>
      <c r="G37" s="1"/>
      <c r="H37" s="1"/>
      <c r="I37" s="1"/>
      <c r="J37" s="34" t="e">
        <f t="shared" si="11"/>
        <v>#DIV/0!</v>
      </c>
      <c r="K37" s="1">
        <v>0.83199999999999996</v>
      </c>
      <c r="L37" s="1"/>
      <c r="M37" s="1">
        <v>0.26100000000000001</v>
      </c>
      <c r="N37" s="34">
        <f t="shared" si="12"/>
        <v>0.54649999999999999</v>
      </c>
      <c r="O37" s="1"/>
      <c r="P37" s="1"/>
      <c r="Q37" s="1"/>
      <c r="R37" s="34" t="e">
        <f t="shared" si="13"/>
        <v>#DIV/0!</v>
      </c>
      <c r="S37" s="1">
        <v>0</v>
      </c>
      <c r="T37" s="1"/>
      <c r="U37" s="1">
        <v>0</v>
      </c>
      <c r="V37" s="49">
        <f t="shared" si="14"/>
        <v>0</v>
      </c>
      <c r="W37" s="1">
        <v>11.175000000000001</v>
      </c>
      <c r="X37" s="1">
        <v>10.86</v>
      </c>
      <c r="Y37" s="1">
        <v>8.8949999999999996</v>
      </c>
      <c r="Z37" s="34">
        <f t="shared" si="15"/>
        <v>10.31</v>
      </c>
      <c r="AA37" s="1"/>
      <c r="AB37" s="36"/>
      <c r="AC37" s="36"/>
      <c r="AD37" s="34" t="e">
        <f t="shared" si="16"/>
        <v>#DIV/0!</v>
      </c>
      <c r="AE37" s="1"/>
      <c r="AF37" s="1"/>
      <c r="AG37" s="1"/>
      <c r="AH37" s="34" t="e">
        <f t="shared" si="17"/>
        <v>#DIV/0!</v>
      </c>
      <c r="AI37" s="1">
        <v>0.17599999999999999</v>
      </c>
      <c r="AJ37" s="1">
        <v>0.25800000000000001</v>
      </c>
      <c r="AK37" s="1">
        <v>0.159</v>
      </c>
      <c r="AL37" s="49">
        <f t="shared" si="18"/>
        <v>0.19766666666666666</v>
      </c>
      <c r="AM37" s="1">
        <v>3.6080000000000001</v>
      </c>
      <c r="AN37" s="1">
        <v>3.778</v>
      </c>
      <c r="AO37" s="1">
        <v>3.7480000000000002</v>
      </c>
      <c r="AP37" s="34">
        <f t="shared" si="19"/>
        <v>3.7113333333333336</v>
      </c>
    </row>
    <row r="38" spans="1:42" s="35" customFormat="1" x14ac:dyDescent="0.15">
      <c r="A38" s="1" t="s">
        <v>202</v>
      </c>
      <c r="B38" s="1" t="s">
        <v>128</v>
      </c>
      <c r="C38" s="1"/>
      <c r="D38" s="1"/>
      <c r="E38" s="1"/>
      <c r="F38" s="34" t="e">
        <f t="shared" si="10"/>
        <v>#DIV/0!</v>
      </c>
      <c r="G38" s="1"/>
      <c r="H38" s="1"/>
      <c r="I38" s="1"/>
      <c r="J38" s="34" t="e">
        <f t="shared" si="11"/>
        <v>#DIV/0!</v>
      </c>
      <c r="K38" s="1"/>
      <c r="L38" s="1">
        <v>0.309</v>
      </c>
      <c r="M38" s="1">
        <v>1.0999999999999999E-2</v>
      </c>
      <c r="N38" s="34">
        <f t="shared" si="12"/>
        <v>0.16</v>
      </c>
      <c r="O38" s="1"/>
      <c r="P38" s="1"/>
      <c r="Q38" s="1"/>
      <c r="R38" s="34" t="e">
        <f t="shared" si="13"/>
        <v>#DIV/0!</v>
      </c>
      <c r="S38" s="1">
        <v>1.9E-2</v>
      </c>
      <c r="T38" s="1">
        <v>5.0000000000000001E-3</v>
      </c>
      <c r="U38" s="1">
        <v>0</v>
      </c>
      <c r="V38" s="49">
        <f t="shared" si="14"/>
        <v>8.0000000000000002E-3</v>
      </c>
      <c r="W38" s="1">
        <v>13.205</v>
      </c>
      <c r="X38" s="1">
        <v>9.7840000000000007</v>
      </c>
      <c r="Y38" s="1">
        <v>9.33</v>
      </c>
      <c r="Z38" s="34">
        <f t="shared" si="15"/>
        <v>10.773000000000001</v>
      </c>
      <c r="AA38" s="1"/>
      <c r="AB38" s="36"/>
      <c r="AC38" s="36"/>
      <c r="AD38" s="34" t="e">
        <f t="shared" si="16"/>
        <v>#DIV/0!</v>
      </c>
      <c r="AE38" s="1"/>
      <c r="AF38" s="1"/>
      <c r="AG38" s="1"/>
      <c r="AH38" s="34" t="e">
        <f t="shared" si="17"/>
        <v>#DIV/0!</v>
      </c>
      <c r="AI38" s="1">
        <v>0.442</v>
      </c>
      <c r="AJ38" s="1">
        <v>0.216</v>
      </c>
      <c r="AK38" s="1">
        <v>0.161</v>
      </c>
      <c r="AL38" s="49">
        <f t="shared" si="18"/>
        <v>0.27300000000000002</v>
      </c>
      <c r="AM38" s="1">
        <v>3.0920000000000001</v>
      </c>
      <c r="AN38" s="1">
        <v>4.0990000000000002</v>
      </c>
      <c r="AO38" s="1">
        <v>3.1040000000000001</v>
      </c>
      <c r="AP38" s="34">
        <f t="shared" si="19"/>
        <v>3.4316666666666671</v>
      </c>
    </row>
    <row r="39" spans="1:42" x14ac:dyDescent="0.15">
      <c r="A39" s="1" t="s">
        <v>201</v>
      </c>
      <c r="B39" s="1" t="s">
        <v>126</v>
      </c>
      <c r="F39" s="34" t="e">
        <f t="shared" si="10"/>
        <v>#DIV/0!</v>
      </c>
      <c r="J39" s="34" t="e">
        <f t="shared" si="11"/>
        <v>#DIV/0!</v>
      </c>
      <c r="K39" s="1">
        <v>0.50700000000000001</v>
      </c>
      <c r="L39" s="1">
        <v>0.21199999999999999</v>
      </c>
      <c r="N39" s="34">
        <f t="shared" si="12"/>
        <v>0.35949999999999999</v>
      </c>
      <c r="R39" s="34" t="e">
        <f t="shared" si="13"/>
        <v>#DIV/0!</v>
      </c>
      <c r="S39" s="1">
        <v>0</v>
      </c>
      <c r="U39" s="1">
        <v>0</v>
      </c>
      <c r="V39" s="49">
        <f t="shared" si="14"/>
        <v>0</v>
      </c>
      <c r="W39" s="1">
        <v>9.1579999999999995</v>
      </c>
      <c r="X39" s="1">
        <v>7.6150000000000002</v>
      </c>
      <c r="Y39" s="1">
        <v>8.6349999999999998</v>
      </c>
      <c r="Z39" s="34">
        <f t="shared" si="15"/>
        <v>8.4693333333333332</v>
      </c>
      <c r="AD39" s="34" t="e">
        <f t="shared" si="16"/>
        <v>#DIV/0!</v>
      </c>
      <c r="AH39" s="34" t="e">
        <f t="shared" si="17"/>
        <v>#DIV/0!</v>
      </c>
      <c r="AI39" s="1">
        <v>0.48299999999999998</v>
      </c>
      <c r="AJ39" s="1">
        <v>0.24199999999999999</v>
      </c>
      <c r="AL39" s="34">
        <f t="shared" si="18"/>
        <v>0.36249999999999999</v>
      </c>
      <c r="AM39" s="1">
        <v>3.1139999999999999</v>
      </c>
      <c r="AN39" s="1">
        <v>3.3359999999999999</v>
      </c>
      <c r="AO39" s="1">
        <v>2.391</v>
      </c>
      <c r="AP39" s="34">
        <f t="shared" si="19"/>
        <v>2.9469999999999996</v>
      </c>
    </row>
    <row r="40" spans="1:42" x14ac:dyDescent="0.15">
      <c r="A40" s="1" t="s">
        <v>200</v>
      </c>
      <c r="B40" s="1" t="s">
        <v>124</v>
      </c>
      <c r="F40" s="34" t="e">
        <f t="shared" si="10"/>
        <v>#DIV/0!</v>
      </c>
      <c r="J40" s="34" t="e">
        <f t="shared" si="11"/>
        <v>#DIV/0!</v>
      </c>
      <c r="L40" s="1">
        <v>0.155</v>
      </c>
      <c r="M40" s="1">
        <v>0.30599999999999999</v>
      </c>
      <c r="N40" s="34">
        <f t="shared" si="12"/>
        <v>0.23049999999999998</v>
      </c>
      <c r="R40" s="34" t="e">
        <f t="shared" si="13"/>
        <v>#DIV/0!</v>
      </c>
      <c r="S40" s="1">
        <v>3.7999999999999999E-2</v>
      </c>
      <c r="T40" s="1">
        <v>1.4999999999999999E-2</v>
      </c>
      <c r="V40" s="49">
        <f t="shared" si="14"/>
        <v>2.6499999999999999E-2</v>
      </c>
      <c r="W40" s="1">
        <v>10.305</v>
      </c>
      <c r="X40" s="1">
        <v>11.061999999999999</v>
      </c>
      <c r="Y40" s="1">
        <v>13.039</v>
      </c>
      <c r="Z40" s="34">
        <f t="shared" si="15"/>
        <v>11.468666666666666</v>
      </c>
      <c r="AD40" s="34" t="e">
        <f t="shared" si="16"/>
        <v>#DIV/0!</v>
      </c>
      <c r="AH40" s="34" t="e">
        <f t="shared" si="17"/>
        <v>#DIV/0!</v>
      </c>
      <c r="AI40" s="1">
        <v>0.191</v>
      </c>
      <c r="AJ40" s="1">
        <v>0.17799999999999999</v>
      </c>
      <c r="AL40" s="49">
        <f t="shared" si="18"/>
        <v>0.1845</v>
      </c>
      <c r="AM40" s="1">
        <v>2.4350000000000001</v>
      </c>
      <c r="AN40" s="1">
        <v>3.242</v>
      </c>
      <c r="AO40" s="1">
        <v>2.496</v>
      </c>
      <c r="AP40" s="34">
        <f t="shared" si="19"/>
        <v>2.7243333333333335</v>
      </c>
    </row>
    <row r="41" spans="1:42" x14ac:dyDescent="0.15">
      <c r="A41" s="1" t="s">
        <v>199</v>
      </c>
      <c r="B41" s="1" t="s">
        <v>122</v>
      </c>
      <c r="F41" s="34" t="e">
        <f t="shared" si="10"/>
        <v>#DIV/0!</v>
      </c>
      <c r="J41" s="34" t="e">
        <f t="shared" si="11"/>
        <v>#DIV/0!</v>
      </c>
      <c r="L41" s="1">
        <v>6.8000000000000005E-2</v>
      </c>
      <c r="M41" s="1">
        <v>0.216</v>
      </c>
      <c r="N41" s="34">
        <f t="shared" si="12"/>
        <v>0.14200000000000002</v>
      </c>
      <c r="R41" s="34" t="e">
        <f t="shared" si="13"/>
        <v>#DIV/0!</v>
      </c>
      <c r="S41" s="1">
        <v>0</v>
      </c>
      <c r="T41" s="1">
        <v>2.1999999999999999E-2</v>
      </c>
      <c r="U41" s="1">
        <v>5.7000000000000002E-2</v>
      </c>
      <c r="V41" s="49">
        <f t="shared" si="14"/>
        <v>2.6333333333333334E-2</v>
      </c>
      <c r="W41" s="1">
        <v>11.115</v>
      </c>
      <c r="X41" s="1">
        <v>10.157999999999999</v>
      </c>
      <c r="Y41" s="1">
        <v>11.055999999999999</v>
      </c>
      <c r="Z41" s="34">
        <f t="shared" si="15"/>
        <v>10.776333333333334</v>
      </c>
      <c r="AD41" s="34" t="e">
        <f t="shared" si="16"/>
        <v>#DIV/0!</v>
      </c>
      <c r="AH41" s="34" t="e">
        <f t="shared" si="17"/>
        <v>#DIV/0!</v>
      </c>
      <c r="AI41" s="1">
        <v>0.27</v>
      </c>
      <c r="AJ41" s="1">
        <v>0.60399999999999998</v>
      </c>
      <c r="AK41" s="1">
        <v>0.12</v>
      </c>
      <c r="AL41" s="34">
        <f t="shared" si="18"/>
        <v>0.33133333333333331</v>
      </c>
      <c r="AM41" s="1">
        <v>2.2349999999999999</v>
      </c>
      <c r="AN41" s="1">
        <v>2.7269999999999999</v>
      </c>
      <c r="AO41" s="1">
        <v>2.86</v>
      </c>
      <c r="AP41" s="34">
        <f t="shared" si="19"/>
        <v>2.6073333333333331</v>
      </c>
    </row>
    <row r="42" spans="1:42" x14ac:dyDescent="0.15">
      <c r="A42" s="1" t="s">
        <v>198</v>
      </c>
      <c r="B42" s="1" t="s">
        <v>120</v>
      </c>
      <c r="F42" s="34" t="e">
        <f t="shared" si="10"/>
        <v>#DIV/0!</v>
      </c>
      <c r="J42" s="34" t="e">
        <f t="shared" si="11"/>
        <v>#DIV/0!</v>
      </c>
      <c r="K42" s="1">
        <v>0.10100000000000001</v>
      </c>
      <c r="N42" s="34">
        <f t="shared" si="12"/>
        <v>0.10100000000000001</v>
      </c>
      <c r="R42" s="34" t="e">
        <f t="shared" si="13"/>
        <v>#DIV/0!</v>
      </c>
      <c r="S42" s="1">
        <v>2E-3</v>
      </c>
      <c r="T42" s="1">
        <v>6.3E-2</v>
      </c>
      <c r="U42" s="1">
        <v>3.5000000000000003E-2</v>
      </c>
      <c r="V42" s="49">
        <f t="shared" si="14"/>
        <v>3.3333333333333333E-2</v>
      </c>
      <c r="W42" s="1">
        <v>11.010999999999999</v>
      </c>
      <c r="X42" s="1">
        <v>10.824999999999999</v>
      </c>
      <c r="Y42" s="1">
        <v>10.24</v>
      </c>
      <c r="Z42" s="34">
        <f t="shared" si="15"/>
        <v>10.692</v>
      </c>
      <c r="AD42" s="34" t="e">
        <f t="shared" si="16"/>
        <v>#DIV/0!</v>
      </c>
      <c r="AH42" s="34" t="e">
        <f t="shared" si="17"/>
        <v>#DIV/0!</v>
      </c>
      <c r="AI42" s="1">
        <v>0.26500000000000001</v>
      </c>
      <c r="AK42" s="1">
        <v>0.17499999999999999</v>
      </c>
      <c r="AL42" s="49">
        <f t="shared" si="18"/>
        <v>0.22</v>
      </c>
      <c r="AM42" s="1">
        <v>3.048</v>
      </c>
      <c r="AN42" s="1">
        <v>2.8069999999999999</v>
      </c>
      <c r="AO42" s="1">
        <v>2.9550000000000001</v>
      </c>
      <c r="AP42" s="34">
        <f t="shared" si="19"/>
        <v>2.936666666666667</v>
      </c>
    </row>
    <row r="43" spans="1:42" x14ac:dyDescent="0.15">
      <c r="AP43" s="34"/>
    </row>
  </sheetData>
  <pageMargins left="0.75" right="0.75" top="1" bottom="1" header="0.5" footer="0.5"/>
  <pageSetup paperSize="8" scale="4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workbookViewId="0">
      <selection activeCell="K9" sqref="K9"/>
    </sheetView>
  </sheetViews>
  <sheetFormatPr baseColWidth="10" defaultColWidth="8.83203125" defaultRowHeight="13" x14ac:dyDescent="0.15"/>
  <cols>
    <col min="1" max="1" width="5" style="1" bestFit="1" customWidth="1"/>
    <col min="2" max="10" width="8.83203125" style="1"/>
    <col min="11" max="11" width="12" style="1" bestFit="1" customWidth="1"/>
    <col min="12" max="16384" width="8.83203125" style="1"/>
  </cols>
  <sheetData>
    <row r="1" spans="1:29" ht="16" x14ac:dyDescent="0.2">
      <c r="A1" s="27" t="s">
        <v>0</v>
      </c>
      <c r="C1" s="27" t="s">
        <v>238</v>
      </c>
      <c r="D1" s="30" t="s">
        <v>237</v>
      </c>
      <c r="E1" s="27" t="s">
        <v>236</v>
      </c>
      <c r="F1" s="27" t="s">
        <v>235</v>
      </c>
      <c r="G1" s="27" t="s">
        <v>234</v>
      </c>
      <c r="H1" s="27" t="s">
        <v>233</v>
      </c>
      <c r="I1" s="27" t="s">
        <v>232</v>
      </c>
      <c r="J1" s="27" t="s">
        <v>231</v>
      </c>
      <c r="K1" s="27" t="s">
        <v>230</v>
      </c>
      <c r="L1" s="33" t="s">
        <v>229</v>
      </c>
      <c r="M1" s="33" t="s">
        <v>228</v>
      </c>
      <c r="N1" s="33" t="s">
        <v>227</v>
      </c>
      <c r="O1" s="33" t="s">
        <v>226</v>
      </c>
      <c r="P1" s="33" t="s">
        <v>225</v>
      </c>
      <c r="Q1" s="33" t="s">
        <v>224</v>
      </c>
      <c r="R1" s="33" t="s">
        <v>223</v>
      </c>
      <c r="S1" s="33" t="s">
        <v>222</v>
      </c>
      <c r="T1" s="33" t="s">
        <v>221</v>
      </c>
      <c r="U1" s="33" t="s">
        <v>220</v>
      </c>
      <c r="V1" s="33" t="s">
        <v>219</v>
      </c>
      <c r="W1" s="33" t="s">
        <v>218</v>
      </c>
      <c r="X1" s="33" t="s">
        <v>217</v>
      </c>
      <c r="Y1" s="33" t="s">
        <v>216</v>
      </c>
      <c r="Z1" s="33" t="s">
        <v>215</v>
      </c>
      <c r="AA1" s="33" t="s">
        <v>214</v>
      </c>
      <c r="AB1" s="33" t="s">
        <v>213</v>
      </c>
      <c r="AC1" s="33" t="s">
        <v>212</v>
      </c>
    </row>
    <row r="2" spans="1:29" s="4" customFormat="1" x14ac:dyDescent="0.15">
      <c r="A2" s="54"/>
      <c r="B2" s="13" t="s">
        <v>9</v>
      </c>
      <c r="C2" s="17">
        <v>13.2726666666667</v>
      </c>
      <c r="D2" s="4">
        <v>69.536000000000001</v>
      </c>
      <c r="E2" s="4">
        <v>170.34099999999998</v>
      </c>
      <c r="F2" s="4">
        <v>11.870666666666665</v>
      </c>
      <c r="G2" s="4">
        <v>2.8999999999999998E-2</v>
      </c>
      <c r="H2" s="4">
        <v>2.4649999999999999</v>
      </c>
      <c r="I2" s="4">
        <v>12.024333333333333</v>
      </c>
      <c r="J2" s="4">
        <v>39.353333333333332</v>
      </c>
      <c r="K2" s="4">
        <v>15.478999999999999</v>
      </c>
      <c r="L2" s="53">
        <v>5.2248336109463898</v>
      </c>
      <c r="M2" s="53">
        <v>6.75238922859924</v>
      </c>
      <c r="N2" s="53">
        <v>24.914490188784601</v>
      </c>
      <c r="O2" s="53">
        <v>0.51735496579336304</v>
      </c>
      <c r="P2" s="53">
        <v>25.317021378460701</v>
      </c>
      <c r="Q2" s="53">
        <v>63.555873526554201</v>
      </c>
      <c r="R2" s="53">
        <v>0.98437179698576505</v>
      </c>
      <c r="S2" s="53">
        <v>18.321770878048898</v>
      </c>
      <c r="T2" s="53">
        <v>10.9358836590311</v>
      </c>
      <c r="U2" s="53">
        <v>165.115265534987</v>
      </c>
      <c r="V2" s="53">
        <v>0</v>
      </c>
      <c r="W2" s="53">
        <v>6.8886939696385801</v>
      </c>
      <c r="X2" s="53">
        <v>1.95537543185589</v>
      </c>
      <c r="Y2" s="53">
        <v>1.2226327692144201</v>
      </c>
      <c r="Z2" s="53">
        <v>3.9572360380092602</v>
      </c>
      <c r="AA2" s="53">
        <v>14.348611539404001</v>
      </c>
      <c r="AB2" s="53">
        <v>2.2849595680913</v>
      </c>
      <c r="AC2" s="53">
        <v>126.06938791995</v>
      </c>
    </row>
    <row r="3" spans="1:29" s="4" customFormat="1" x14ac:dyDescent="0.15">
      <c r="A3" s="54" t="s">
        <v>1</v>
      </c>
      <c r="B3" s="13" t="s">
        <v>10</v>
      </c>
      <c r="C3" s="4">
        <v>3.7490000000000001</v>
      </c>
      <c r="D3" s="4">
        <v>23.645</v>
      </c>
      <c r="E3" s="4">
        <v>40.442</v>
      </c>
      <c r="F3" s="4">
        <v>0</v>
      </c>
      <c r="G3" s="4">
        <v>0</v>
      </c>
      <c r="H3" s="4">
        <v>0.36066666666666669</v>
      </c>
      <c r="I3" s="4">
        <v>5.458333333333333</v>
      </c>
      <c r="J3" s="4">
        <v>12.334000000000001</v>
      </c>
      <c r="K3" s="4">
        <v>4.6630000000000003</v>
      </c>
      <c r="L3" s="53">
        <v>1.5264791899013299</v>
      </c>
      <c r="M3" s="53">
        <v>2.04423287202279</v>
      </c>
      <c r="N3" s="53">
        <v>7.7871516662012503</v>
      </c>
      <c r="O3" s="53">
        <v>0.162724347099197</v>
      </c>
      <c r="P3" s="53">
        <v>93.323398487985699</v>
      </c>
      <c r="Q3" s="53">
        <v>20.432770112121698</v>
      </c>
      <c r="R3" s="53">
        <v>0.31413519151410202</v>
      </c>
      <c r="S3" s="53">
        <v>5.4448866636701299</v>
      </c>
      <c r="T3" s="53">
        <v>4.2698</v>
      </c>
      <c r="U3" s="53">
        <v>52.704715948526101</v>
      </c>
      <c r="V3" s="53">
        <v>0</v>
      </c>
      <c r="W3" s="53">
        <v>2.1517434800946198</v>
      </c>
      <c r="X3" s="53">
        <v>0.35687135652458202</v>
      </c>
      <c r="Y3" s="53">
        <v>0.29404591103181399</v>
      </c>
      <c r="Z3" s="53">
        <v>1.3892348993643799</v>
      </c>
      <c r="AA3" s="53">
        <v>4.5245825559686699</v>
      </c>
      <c r="AB3" s="53">
        <v>0.67103055676576595</v>
      </c>
      <c r="AC3" s="53">
        <v>41.806058634889702</v>
      </c>
    </row>
    <row r="4" spans="1:29" s="4" customFormat="1" x14ac:dyDescent="0.15">
      <c r="A4" s="54"/>
      <c r="B4" s="13" t="s">
        <v>11</v>
      </c>
      <c r="C4" s="4">
        <v>8.3176666666666659</v>
      </c>
      <c r="D4" s="4">
        <v>49.80766666666667</v>
      </c>
      <c r="E4" s="4">
        <v>56.777999999999999</v>
      </c>
      <c r="F4" s="4">
        <v>4.2169999999999996</v>
      </c>
      <c r="G4" s="4">
        <v>0</v>
      </c>
      <c r="H4" s="4">
        <v>1.0743333333333334</v>
      </c>
      <c r="I4" s="4">
        <v>7.1623333333333301</v>
      </c>
      <c r="J4" s="4">
        <v>27.004000000000001</v>
      </c>
      <c r="K4" s="4">
        <v>10.048666666666668</v>
      </c>
      <c r="L4" s="53">
        <v>3.3336146935028799</v>
      </c>
      <c r="M4" s="53">
        <v>3.8639055733353902</v>
      </c>
      <c r="N4" s="53">
        <v>13.1828453075971</v>
      </c>
      <c r="O4" s="53">
        <v>0.46856250235181202</v>
      </c>
      <c r="P4" s="53">
        <v>45.050667849607997</v>
      </c>
      <c r="Q4" s="53">
        <v>42.311059692067701</v>
      </c>
      <c r="R4" s="53">
        <v>0.61113987294253003</v>
      </c>
      <c r="S4" s="53">
        <v>11.8543386917018</v>
      </c>
      <c r="T4" s="53">
        <v>7.9725000000000001</v>
      </c>
      <c r="U4" s="53">
        <v>112.881502072156</v>
      </c>
      <c r="V4" s="53">
        <v>0</v>
      </c>
      <c r="W4" s="53">
        <v>4.7293275967307098</v>
      </c>
      <c r="X4" s="53">
        <v>0.840363512544133</v>
      </c>
      <c r="Y4" s="53">
        <v>0.908869781455524</v>
      </c>
      <c r="Z4" s="53">
        <v>2.6732350951958499</v>
      </c>
      <c r="AA4" s="53">
        <v>8.9996815189906894</v>
      </c>
      <c r="AB4" s="53">
        <v>1.4604516628531301</v>
      </c>
      <c r="AC4" s="53">
        <v>83.664146556800901</v>
      </c>
    </row>
    <row r="5" spans="1:29" s="4" customFormat="1" x14ac:dyDescent="0.15">
      <c r="A5" s="54"/>
      <c r="B5" s="9" t="s">
        <v>12</v>
      </c>
      <c r="C5" s="4">
        <v>7.5999999999999998E-2</v>
      </c>
      <c r="D5" s="4">
        <v>19.745000000000001</v>
      </c>
      <c r="E5" s="4">
        <v>23.658000000000001</v>
      </c>
      <c r="F5" s="4">
        <v>0</v>
      </c>
      <c r="G5" s="60">
        <v>6.25E-2</v>
      </c>
      <c r="H5" s="4">
        <v>0</v>
      </c>
      <c r="I5" s="59">
        <v>1.5213333333333334</v>
      </c>
      <c r="J5" s="59">
        <v>0.14066666666666666</v>
      </c>
      <c r="K5" s="59">
        <v>3.6466666666666665</v>
      </c>
      <c r="L5" s="53">
        <v>0.28815130047714199</v>
      </c>
      <c r="M5" s="53">
        <v>0</v>
      </c>
      <c r="N5" s="53">
        <v>0</v>
      </c>
      <c r="O5" s="53">
        <v>0.101084095198889</v>
      </c>
      <c r="P5" s="53">
        <v>0</v>
      </c>
      <c r="Q5" s="53">
        <v>0</v>
      </c>
      <c r="R5" s="53">
        <v>0.470512572781218</v>
      </c>
      <c r="S5" s="53">
        <v>5.17934967392618</v>
      </c>
      <c r="T5" s="53">
        <v>0.16043628672162</v>
      </c>
      <c r="U5" s="53">
        <v>48.072136666476197</v>
      </c>
      <c r="V5" s="53">
        <v>0</v>
      </c>
      <c r="W5" s="53">
        <v>0.95110311176170304</v>
      </c>
      <c r="X5" s="53">
        <v>0</v>
      </c>
      <c r="Y5" s="53">
        <v>0</v>
      </c>
      <c r="Z5" s="53">
        <v>0.19176883101789099</v>
      </c>
      <c r="AA5" s="53">
        <v>0.37922857107859798</v>
      </c>
      <c r="AB5" s="53">
        <v>0.47569520481510202</v>
      </c>
      <c r="AC5" s="53">
        <v>2.5484389804527598</v>
      </c>
    </row>
    <row r="6" spans="1:29" s="4" customFormat="1" x14ac:dyDescent="0.15">
      <c r="A6" s="54"/>
      <c r="B6" s="9" t="s">
        <v>13</v>
      </c>
      <c r="C6" s="4">
        <v>0.10099999999999999</v>
      </c>
      <c r="D6" s="4">
        <v>20.177</v>
      </c>
      <c r="E6" s="4">
        <v>610.88</v>
      </c>
      <c r="F6" s="4">
        <v>0</v>
      </c>
      <c r="G6" s="60">
        <v>1.7000000000000001E-2</v>
      </c>
      <c r="H6" s="4">
        <v>0</v>
      </c>
      <c r="I6" s="59">
        <v>1.9243333333333332</v>
      </c>
      <c r="J6" s="59">
        <v>0.18866666666666668</v>
      </c>
      <c r="K6" s="59">
        <v>3.0526666666666666</v>
      </c>
      <c r="L6" s="53">
        <v>6.3660426170609599</v>
      </c>
      <c r="M6" s="53">
        <v>6.1112589192461204</v>
      </c>
      <c r="N6" s="53">
        <v>193.05019975311799</v>
      </c>
      <c r="O6" s="53">
        <v>4.5699999999999998E-2</v>
      </c>
      <c r="P6" s="53">
        <v>0</v>
      </c>
      <c r="Q6" s="53">
        <v>0</v>
      </c>
      <c r="R6" s="53">
        <v>0.97063212882884897</v>
      </c>
      <c r="S6" s="53">
        <v>5.3064649920630798</v>
      </c>
      <c r="T6" s="53">
        <v>0.19253893529052701</v>
      </c>
      <c r="U6" s="53">
        <v>47.029522243170902</v>
      </c>
      <c r="V6" s="53">
        <v>0</v>
      </c>
      <c r="W6" s="53">
        <v>1.0642287148863301</v>
      </c>
      <c r="X6" s="53">
        <v>0</v>
      </c>
      <c r="Y6" s="53">
        <v>0</v>
      </c>
      <c r="Z6" s="53">
        <v>0.27877003993077198</v>
      </c>
      <c r="AA6" s="53">
        <v>2.83650220492656</v>
      </c>
      <c r="AB6" s="53">
        <v>0.59695398671039102</v>
      </c>
      <c r="AC6" s="53">
        <v>6.2177195572457</v>
      </c>
    </row>
    <row r="7" spans="1:29" s="10" customFormat="1" x14ac:dyDescent="0.15">
      <c r="A7" s="56"/>
      <c r="B7" s="16" t="s">
        <v>14</v>
      </c>
      <c r="C7" s="10">
        <v>0.33099999999999996</v>
      </c>
      <c r="D7" s="10">
        <v>19.261333333333333</v>
      </c>
      <c r="E7" s="10">
        <v>2444.7503333333334</v>
      </c>
      <c r="F7" s="10">
        <v>0</v>
      </c>
      <c r="G7" s="58">
        <v>0.33033333333333331</v>
      </c>
      <c r="H7" s="10">
        <v>0.11299999999999999</v>
      </c>
      <c r="I7" s="57">
        <v>5.3356666666666674</v>
      </c>
      <c r="J7" s="57">
        <v>0.38766666666666666</v>
      </c>
      <c r="K7" s="57">
        <v>4.032</v>
      </c>
      <c r="L7" s="55">
        <v>20.258941143991901</v>
      </c>
      <c r="M7" s="55">
        <v>14.3901968440996</v>
      </c>
      <c r="N7" s="55">
        <v>711.95272276848095</v>
      </c>
      <c r="O7" s="55">
        <v>8.4187467900886201E-2</v>
      </c>
      <c r="P7" s="55">
        <v>0</v>
      </c>
      <c r="Q7" s="55">
        <v>58.149940243423003</v>
      </c>
      <c r="R7" s="55">
        <v>2.07784714054401</v>
      </c>
      <c r="S7" s="55">
        <v>5.1052543110165001</v>
      </c>
      <c r="T7" s="55">
        <v>0.18200470841553301</v>
      </c>
      <c r="U7" s="55">
        <v>47.3537891672892</v>
      </c>
      <c r="V7" s="55">
        <v>0</v>
      </c>
      <c r="W7" s="55">
        <v>1.3625584520143399</v>
      </c>
      <c r="X7" s="55">
        <v>0</v>
      </c>
      <c r="Y7" s="55">
        <v>0</v>
      </c>
      <c r="Z7" s="55">
        <v>0.51329874515019902</v>
      </c>
      <c r="AA7" s="55">
        <v>7.3428485368016201</v>
      </c>
      <c r="AB7" s="55">
        <v>0.85186010529633405</v>
      </c>
      <c r="AC7" s="55">
        <v>11.7812617518452</v>
      </c>
    </row>
    <row r="8" spans="1:29" s="4" customFormat="1" x14ac:dyDescent="0.15">
      <c r="A8" s="54"/>
      <c r="B8" s="13" t="s">
        <v>70</v>
      </c>
      <c r="C8" s="4">
        <v>17.329000000000001</v>
      </c>
      <c r="D8" s="4">
        <v>28.907333333333337</v>
      </c>
      <c r="E8" s="4">
        <v>8493.9013333333332</v>
      </c>
      <c r="F8" s="4">
        <v>145.80333333333331</v>
      </c>
      <c r="G8" s="4">
        <v>0.52533333333333332</v>
      </c>
      <c r="H8" s="4">
        <v>0.76833333333333342</v>
      </c>
      <c r="I8" s="4">
        <v>25.76</v>
      </c>
      <c r="J8" s="4">
        <v>35.394333333333343</v>
      </c>
      <c r="K8" s="4">
        <v>13.904333333333334</v>
      </c>
      <c r="L8" s="53">
        <v>71.344689278025299</v>
      </c>
      <c r="M8" s="53">
        <v>0</v>
      </c>
      <c r="N8" s="53">
        <v>0</v>
      </c>
      <c r="O8" s="53">
        <v>0.55114883723532204</v>
      </c>
      <c r="P8" s="53">
        <v>0</v>
      </c>
      <c r="Q8" s="53">
        <v>107.76470461356701</v>
      </c>
      <c r="R8" s="53">
        <v>2.8266443291460202</v>
      </c>
      <c r="S8" s="53">
        <v>7.8966083923063</v>
      </c>
      <c r="T8" s="53">
        <v>13.7584415938788</v>
      </c>
      <c r="U8" s="53">
        <v>72.172450382513603</v>
      </c>
      <c r="V8" s="53">
        <v>0</v>
      </c>
      <c r="W8" s="53">
        <v>7.1232467779597703</v>
      </c>
      <c r="X8" s="53">
        <v>2.0264675822110698</v>
      </c>
      <c r="Y8" s="53">
        <v>1.3099221005116599</v>
      </c>
      <c r="Z8" s="53">
        <v>5.3981684166601704</v>
      </c>
      <c r="AA8" s="53">
        <v>51.494544745093101</v>
      </c>
      <c r="AB8" s="53">
        <v>3.1490191706392401</v>
      </c>
      <c r="AC8" s="53">
        <v>64.283780682133695</v>
      </c>
    </row>
    <row r="9" spans="1:29" s="4" customFormat="1" x14ac:dyDescent="0.15">
      <c r="A9" s="54" t="s">
        <v>2</v>
      </c>
      <c r="B9" s="13" t="s">
        <v>15</v>
      </c>
      <c r="C9" s="4">
        <v>17.605333333333334</v>
      </c>
      <c r="D9" s="4">
        <v>31.139333333333337</v>
      </c>
      <c r="E9" s="4">
        <v>88.73299999999999</v>
      </c>
      <c r="F9" s="4">
        <v>3.1709999999999998</v>
      </c>
      <c r="G9" s="4">
        <v>0</v>
      </c>
      <c r="H9" s="4">
        <v>5.1666666666666666E-2</v>
      </c>
      <c r="I9" s="4">
        <v>5.5786666666666669</v>
      </c>
      <c r="J9" s="4">
        <v>34.018333333333338</v>
      </c>
      <c r="K9" s="4">
        <v>13.708666666666666</v>
      </c>
      <c r="L9" s="53">
        <v>3.5225609098185999</v>
      </c>
      <c r="M9" s="53">
        <v>5.2450699588514302</v>
      </c>
      <c r="N9" s="53">
        <v>16.552992332808799</v>
      </c>
      <c r="O9" s="53">
        <v>0.43945013234833702</v>
      </c>
      <c r="P9" s="53">
        <v>18.613988072412301</v>
      </c>
      <c r="Q9" s="53">
        <v>49.665487941946502</v>
      </c>
      <c r="R9" s="53">
        <v>0.56855934492044602</v>
      </c>
      <c r="S9" s="53">
        <v>8.1075079745907299</v>
      </c>
      <c r="T9" s="53">
        <v>15.784287280086501</v>
      </c>
      <c r="U9" s="53">
        <v>73.041637239542695</v>
      </c>
      <c r="V9" s="53">
        <v>0</v>
      </c>
      <c r="W9" s="53">
        <v>5.4066090224292198</v>
      </c>
      <c r="X9" s="53">
        <v>1.48143541092951</v>
      </c>
      <c r="Y9" s="53">
        <v>1.13453243006236</v>
      </c>
      <c r="Z9" s="53">
        <v>5.0920066523817002</v>
      </c>
      <c r="AA9" s="53">
        <v>14.871471518007599</v>
      </c>
      <c r="AB9" s="53">
        <v>2.0175529148212399</v>
      </c>
      <c r="AC9" s="53">
        <v>7.7430499851015799</v>
      </c>
    </row>
    <row r="10" spans="1:29" s="4" customFormat="1" x14ac:dyDescent="0.15">
      <c r="A10" s="54"/>
      <c r="B10" s="13" t="s">
        <v>16</v>
      </c>
      <c r="C10" s="4">
        <v>16.773333333333337</v>
      </c>
      <c r="D10" s="4">
        <v>31.584333333333333</v>
      </c>
      <c r="E10" s="4">
        <v>382.58966666666669</v>
      </c>
      <c r="F10" s="4">
        <v>5.6926666666666668</v>
      </c>
      <c r="G10" s="4">
        <v>0</v>
      </c>
      <c r="H10" s="4">
        <v>3.9666666666666663E-2</v>
      </c>
      <c r="I10" s="4">
        <v>6.7856666666666667</v>
      </c>
      <c r="J10" s="4">
        <v>33.267333333333333</v>
      </c>
      <c r="K10" s="4">
        <v>13.162333333333335</v>
      </c>
      <c r="L10" s="53">
        <v>5.4529100407154001</v>
      </c>
      <c r="M10" s="53">
        <v>7.3982038050703798</v>
      </c>
      <c r="N10" s="53">
        <v>76.017718497555407</v>
      </c>
      <c r="O10" s="53">
        <v>0.35329898504669199</v>
      </c>
      <c r="P10" s="53">
        <v>152.46971467366501</v>
      </c>
      <c r="Q10" s="53">
        <v>49.798375768124501</v>
      </c>
      <c r="R10" s="53">
        <v>0.71266842276898601</v>
      </c>
      <c r="S10" s="53">
        <v>7.7580843420330599</v>
      </c>
      <c r="T10" s="53">
        <v>13.001939050045699</v>
      </c>
      <c r="U10" s="53">
        <v>71.902046600222306</v>
      </c>
      <c r="V10" s="53">
        <v>0</v>
      </c>
      <c r="W10" s="53">
        <v>5.3766285757491996</v>
      </c>
      <c r="X10" s="53">
        <v>1.5552500227694299</v>
      </c>
      <c r="Y10" s="53">
        <v>1.10607116219594</v>
      </c>
      <c r="Z10" s="53">
        <v>4.6893109983921697</v>
      </c>
      <c r="AA10" s="53">
        <v>21.565574283954099</v>
      </c>
      <c r="AB10" s="53">
        <v>2.0077527205588899</v>
      </c>
      <c r="AC10" s="53">
        <v>8.9530782606100896</v>
      </c>
    </row>
    <row r="11" spans="1:29" s="4" customFormat="1" x14ac:dyDescent="0.15">
      <c r="A11" s="54"/>
      <c r="B11" s="9" t="s">
        <v>71</v>
      </c>
      <c r="C11" s="4">
        <v>0.23899999999999999</v>
      </c>
      <c r="D11" s="4">
        <v>9.7466666666666661</v>
      </c>
      <c r="E11" s="4">
        <v>468.32833333333332</v>
      </c>
      <c r="F11" s="4">
        <v>0</v>
      </c>
      <c r="G11" s="60">
        <v>0.15</v>
      </c>
      <c r="H11" s="4">
        <v>0</v>
      </c>
      <c r="I11" s="59">
        <v>3.4276666666666671</v>
      </c>
      <c r="J11" s="59">
        <v>0.25233333333333335</v>
      </c>
      <c r="K11" s="59">
        <v>4.1906666666666661</v>
      </c>
      <c r="L11" s="53">
        <v>3.04583476843615</v>
      </c>
      <c r="M11" s="53">
        <v>3.3195000000000001</v>
      </c>
      <c r="N11" s="53">
        <v>95.305402709670801</v>
      </c>
      <c r="O11" s="53">
        <v>0.16850000000000001</v>
      </c>
      <c r="P11" s="53">
        <v>243.105822982056</v>
      </c>
      <c r="Q11" s="53">
        <v>83.467041258776405</v>
      </c>
      <c r="R11" s="53">
        <v>0.59594294707336304</v>
      </c>
      <c r="S11" s="53">
        <v>2.4307537780202901</v>
      </c>
      <c r="T11" s="53">
        <v>0.438030065867754</v>
      </c>
      <c r="U11" s="53">
        <v>21.6657525650674</v>
      </c>
      <c r="V11" s="53">
        <v>0</v>
      </c>
      <c r="W11" s="53">
        <v>1.0776273321846199</v>
      </c>
      <c r="X11" s="53">
        <v>0</v>
      </c>
      <c r="Y11" s="53">
        <v>0</v>
      </c>
      <c r="Z11" s="53">
        <v>0.33609504571206</v>
      </c>
      <c r="AA11" s="53">
        <v>2.8938851841211601</v>
      </c>
      <c r="AB11" s="53">
        <v>0.57725038477205204</v>
      </c>
      <c r="AC11" s="53">
        <v>3.7856292865149399</v>
      </c>
    </row>
    <row r="12" spans="1:29" s="4" customFormat="1" x14ac:dyDescent="0.15">
      <c r="A12" s="54"/>
      <c r="B12" s="9" t="s">
        <v>17</v>
      </c>
      <c r="C12" s="4">
        <v>3.5999999999999997E-2</v>
      </c>
      <c r="D12" s="4">
        <v>10.170333333333334</v>
      </c>
      <c r="E12" s="4">
        <v>231.40233333333336</v>
      </c>
      <c r="F12" s="4">
        <v>0</v>
      </c>
      <c r="G12" s="60">
        <v>0</v>
      </c>
      <c r="H12" s="4">
        <v>0</v>
      </c>
      <c r="I12" s="59">
        <v>4.8803333333333327</v>
      </c>
      <c r="J12" s="59">
        <v>0.13333333333333333</v>
      </c>
      <c r="K12" s="59">
        <v>3.124333333333333</v>
      </c>
      <c r="L12" s="53">
        <v>1.75811043373692</v>
      </c>
      <c r="M12" s="53">
        <v>2.3798620823808898</v>
      </c>
      <c r="N12" s="53">
        <v>54.3082917080404</v>
      </c>
      <c r="O12" s="53">
        <v>0</v>
      </c>
      <c r="P12" s="53">
        <v>105.904018063905</v>
      </c>
      <c r="Q12" s="53">
        <v>33.801625802717801</v>
      </c>
      <c r="R12" s="53">
        <v>0.42552138661872801</v>
      </c>
      <c r="S12" s="53">
        <v>2.3247911794781002</v>
      </c>
      <c r="T12" s="53">
        <v>0.36263342202211402</v>
      </c>
      <c r="U12" s="53">
        <v>20.8324934759619</v>
      </c>
      <c r="V12" s="53">
        <v>0</v>
      </c>
      <c r="W12" s="53">
        <v>1.03437677574076</v>
      </c>
      <c r="X12" s="53">
        <v>0.37055628342762398</v>
      </c>
      <c r="Y12" s="53">
        <v>0</v>
      </c>
      <c r="Z12" s="53">
        <v>0.348499473682373</v>
      </c>
      <c r="AA12" s="53">
        <v>2.1649465932924601</v>
      </c>
      <c r="AB12" s="53">
        <v>0.53676675569203902</v>
      </c>
      <c r="AC12" s="53">
        <v>2.7553749295004799</v>
      </c>
    </row>
    <row r="13" spans="1:29" s="10" customFormat="1" x14ac:dyDescent="0.15">
      <c r="A13" s="56"/>
      <c r="B13" s="16" t="s">
        <v>18</v>
      </c>
      <c r="C13" s="10">
        <v>0.13300000000000001</v>
      </c>
      <c r="D13" s="10">
        <v>8.8956666666666653</v>
      </c>
      <c r="E13" s="10">
        <v>50.204666666666668</v>
      </c>
      <c r="F13" s="10">
        <v>0</v>
      </c>
      <c r="G13" s="58">
        <v>0</v>
      </c>
      <c r="H13" s="10">
        <v>0</v>
      </c>
      <c r="I13" s="57">
        <v>4.4153333333333329</v>
      </c>
      <c r="J13" s="57">
        <v>9.3000000000000013E-2</v>
      </c>
      <c r="K13" s="57">
        <v>3.3373333333333335</v>
      </c>
      <c r="L13" s="55">
        <v>0.59309304413462005</v>
      </c>
      <c r="M13" s="55">
        <v>1.2694476444479399</v>
      </c>
      <c r="N13" s="55">
        <v>8.5663777085106592</v>
      </c>
      <c r="O13" s="55">
        <v>0.122545084472543</v>
      </c>
      <c r="P13" s="55">
        <v>6.1456255459650704</v>
      </c>
      <c r="Q13" s="55">
        <v>33.62963834216</v>
      </c>
      <c r="R13" s="55">
        <v>0.30240372258187598</v>
      </c>
      <c r="S13" s="55">
        <v>2.28432976338767</v>
      </c>
      <c r="T13" s="55">
        <v>0.58319714005746903</v>
      </c>
      <c r="U13" s="55">
        <v>20.793683893614201</v>
      </c>
      <c r="V13" s="55">
        <v>0</v>
      </c>
      <c r="W13" s="55">
        <v>0.99366714437111903</v>
      </c>
      <c r="X13" s="55">
        <v>0.25205865581578102</v>
      </c>
      <c r="Y13" s="55">
        <v>0</v>
      </c>
      <c r="Z13" s="55">
        <v>0.37607922313124698</v>
      </c>
      <c r="AA13" s="55">
        <v>0.85276424819538499</v>
      </c>
      <c r="AB13" s="55">
        <v>0.49300809937879497</v>
      </c>
      <c r="AC13" s="55">
        <v>0.98804711561057401</v>
      </c>
    </row>
    <row r="14" spans="1:29" s="4" customFormat="1" x14ac:dyDescent="0.15">
      <c r="A14" s="54"/>
      <c r="B14" s="13" t="s">
        <v>19</v>
      </c>
      <c r="C14" s="4">
        <v>54.314999999999998</v>
      </c>
      <c r="D14" s="4">
        <v>15.381666666666668</v>
      </c>
      <c r="E14" s="4">
        <v>134.20233333333331</v>
      </c>
      <c r="F14" s="4">
        <v>7.5023333333333326</v>
      </c>
      <c r="G14" s="4">
        <v>2.1333333333333333E-2</v>
      </c>
      <c r="H14" s="4">
        <v>0</v>
      </c>
      <c r="I14" s="4">
        <v>9.7486666666666668</v>
      </c>
      <c r="J14" s="4">
        <v>42.55</v>
      </c>
      <c r="K14" s="4">
        <v>17.708333333333332</v>
      </c>
      <c r="L14" s="53">
        <v>5.2545400231202599</v>
      </c>
      <c r="M14" s="53">
        <v>5.0392571462917504</v>
      </c>
      <c r="N14" s="53">
        <v>21.200867096831001</v>
      </c>
      <c r="O14" s="53">
        <v>0.77243943726444297</v>
      </c>
      <c r="P14" s="53">
        <v>31.5973012178987</v>
      </c>
      <c r="Q14" s="53">
        <v>0</v>
      </c>
      <c r="R14" s="53">
        <v>1.7769517127479599</v>
      </c>
      <c r="S14" s="53">
        <v>3.9244983433837501</v>
      </c>
      <c r="T14" s="53">
        <v>27.479199999999999</v>
      </c>
      <c r="U14" s="53">
        <v>38.961117898298703</v>
      </c>
      <c r="V14" s="53">
        <v>0</v>
      </c>
      <c r="W14" s="53">
        <v>5.5555375691899096</v>
      </c>
      <c r="X14" s="53">
        <v>1.0609</v>
      </c>
      <c r="Y14" s="53">
        <v>1.5541535202975401</v>
      </c>
      <c r="Z14" s="53">
        <v>10.7739803715844</v>
      </c>
      <c r="AA14" s="53">
        <v>21.2728755131828</v>
      </c>
      <c r="AB14" s="53">
        <v>2.3166974351343499</v>
      </c>
      <c r="AC14" s="53">
        <v>2.4825804525193198</v>
      </c>
    </row>
    <row r="15" spans="1:29" s="4" customFormat="1" x14ac:dyDescent="0.15">
      <c r="A15" s="54" t="s">
        <v>3</v>
      </c>
      <c r="B15" s="13" t="s">
        <v>20</v>
      </c>
      <c r="C15" s="4">
        <v>59.369333333333337</v>
      </c>
      <c r="D15" s="4">
        <v>15.529000000000002</v>
      </c>
      <c r="E15" s="4">
        <v>145.68800000000002</v>
      </c>
      <c r="F15" s="4">
        <v>5.7176666666666662</v>
      </c>
      <c r="G15" s="4">
        <v>0</v>
      </c>
      <c r="H15" s="4">
        <v>0</v>
      </c>
      <c r="I15" s="4">
        <v>9.8423333333333343</v>
      </c>
      <c r="J15" s="4">
        <v>49.204666666666668</v>
      </c>
      <c r="K15" s="4">
        <v>17.493333333333336</v>
      </c>
      <c r="L15" s="53">
        <v>5.8852961977414902</v>
      </c>
      <c r="M15" s="53">
        <v>0</v>
      </c>
      <c r="N15" s="53">
        <v>0</v>
      </c>
      <c r="O15" s="53">
        <v>0.84620959404598395</v>
      </c>
      <c r="P15" s="53">
        <v>27.8819317855618</v>
      </c>
      <c r="Q15" s="53">
        <v>0</v>
      </c>
      <c r="R15" s="53">
        <v>1.7766160174952801</v>
      </c>
      <c r="S15" s="53">
        <v>4.4140237437560703</v>
      </c>
      <c r="T15" s="53">
        <v>28.261555543277399</v>
      </c>
      <c r="U15" s="53">
        <v>45.060383781318102</v>
      </c>
      <c r="V15" s="53">
        <v>0</v>
      </c>
      <c r="W15" s="53">
        <v>6.8029355510179901</v>
      </c>
      <c r="X15" s="53">
        <v>1.0955999999999999</v>
      </c>
      <c r="Y15" s="53">
        <v>1.8605515720355801</v>
      </c>
      <c r="Z15" s="53">
        <v>11.448146685318401</v>
      </c>
      <c r="AA15" s="53">
        <v>22.897722001770902</v>
      </c>
      <c r="AB15" s="53">
        <v>2.6099603022626399</v>
      </c>
      <c r="AC15" s="53">
        <v>0</v>
      </c>
    </row>
    <row r="16" spans="1:29" s="4" customFormat="1" x14ac:dyDescent="0.15">
      <c r="A16" s="54"/>
      <c r="B16" s="13" t="s">
        <v>21</v>
      </c>
      <c r="C16" s="4">
        <v>52.405999999999999</v>
      </c>
      <c r="D16" s="4">
        <v>16.252333333333333</v>
      </c>
      <c r="E16" s="4">
        <v>113.11099999999999</v>
      </c>
      <c r="F16" s="4">
        <v>12.343333333333334</v>
      </c>
      <c r="G16" s="4">
        <v>0</v>
      </c>
      <c r="H16" s="4">
        <v>0</v>
      </c>
      <c r="I16" s="4">
        <v>9.0646666666666658</v>
      </c>
      <c r="J16" s="4">
        <v>45.753000000000007</v>
      </c>
      <c r="K16" s="4">
        <v>16.439333333333334</v>
      </c>
      <c r="L16" s="53">
        <v>5.3976168570246603</v>
      </c>
      <c r="M16" s="53">
        <v>5.7030345971652503</v>
      </c>
      <c r="N16" s="53">
        <v>20.0580200649616</v>
      </c>
      <c r="O16" s="53">
        <v>0.64808173918783496</v>
      </c>
      <c r="P16" s="53">
        <v>22.7974241953644</v>
      </c>
      <c r="Q16" s="53">
        <v>181.52024566499699</v>
      </c>
      <c r="R16" s="53">
        <v>1.9754374563094701</v>
      </c>
      <c r="S16" s="53">
        <v>4.2455539488146101</v>
      </c>
      <c r="T16" s="53">
        <v>27.6288429976718</v>
      </c>
      <c r="U16" s="53">
        <v>41.816780237464002</v>
      </c>
      <c r="V16" s="53">
        <v>0</v>
      </c>
      <c r="W16" s="53">
        <v>5.9891447871080299</v>
      </c>
      <c r="X16" s="53">
        <v>1.1064000000000001</v>
      </c>
      <c r="Y16" s="53">
        <v>1.79106046307533</v>
      </c>
      <c r="Z16" s="53">
        <v>9.9746110380132595</v>
      </c>
      <c r="AA16" s="53">
        <v>20.699057523405799</v>
      </c>
      <c r="AB16" s="53">
        <v>2.4841051450907599</v>
      </c>
      <c r="AC16" s="53">
        <v>1.6740839994558501</v>
      </c>
    </row>
    <row r="17" spans="1:29" s="4" customFormat="1" x14ac:dyDescent="0.15">
      <c r="A17" s="54"/>
      <c r="B17" s="9" t="s">
        <v>22</v>
      </c>
      <c r="C17" s="4">
        <v>1.6873333333333331</v>
      </c>
      <c r="D17" s="4">
        <v>3.9946666666666673</v>
      </c>
      <c r="E17" s="4">
        <v>37.480666666666671</v>
      </c>
      <c r="F17" s="4">
        <v>0</v>
      </c>
      <c r="G17" s="60">
        <v>5.3999999999999999E-2</v>
      </c>
      <c r="H17" s="4">
        <v>0</v>
      </c>
      <c r="I17" s="59">
        <v>7.5283333333333333</v>
      </c>
      <c r="J17" s="59">
        <v>0.8716666666666667</v>
      </c>
      <c r="K17" s="59">
        <v>7.7060000000000004</v>
      </c>
      <c r="L17" s="53">
        <v>1.67137026172076</v>
      </c>
      <c r="M17" s="53">
        <v>1.79291775413428</v>
      </c>
      <c r="N17" s="53">
        <v>3.8468727978721402</v>
      </c>
      <c r="O17" s="53">
        <v>0.28091388381723398</v>
      </c>
      <c r="P17" s="53">
        <v>0</v>
      </c>
      <c r="Q17" s="53">
        <v>148.84354262358701</v>
      </c>
      <c r="R17" s="53">
        <v>0.86185226320702901</v>
      </c>
      <c r="S17" s="53">
        <v>1.0838847937146801</v>
      </c>
      <c r="T17" s="53">
        <v>4.3166718674141498</v>
      </c>
      <c r="U17" s="53">
        <v>10.3334971761233</v>
      </c>
      <c r="V17" s="53">
        <v>0</v>
      </c>
      <c r="W17" s="53">
        <v>1.2627263167059399</v>
      </c>
      <c r="X17" s="53">
        <v>0.57530900969572896</v>
      </c>
      <c r="Y17" s="53">
        <v>0</v>
      </c>
      <c r="Z17" s="53">
        <v>0.579003340099846</v>
      </c>
      <c r="AA17" s="53">
        <v>0.80291012261836603</v>
      </c>
      <c r="AB17" s="53">
        <v>0.480773992459953</v>
      </c>
      <c r="AC17" s="53">
        <v>0.84582332998711796</v>
      </c>
    </row>
    <row r="18" spans="1:29" s="4" customFormat="1" x14ac:dyDescent="0.15">
      <c r="A18" s="54"/>
      <c r="B18" s="9" t="s">
        <v>23</v>
      </c>
      <c r="C18" s="4">
        <v>1.3946666666666667</v>
      </c>
      <c r="D18" s="4">
        <v>3.795666666666667</v>
      </c>
      <c r="E18" s="4">
        <v>44.080999999999996</v>
      </c>
      <c r="F18" s="4">
        <v>0</v>
      </c>
      <c r="G18" s="60">
        <v>0</v>
      </c>
      <c r="H18" s="4">
        <v>0</v>
      </c>
      <c r="I18" s="59">
        <v>7.5919999999999996</v>
      </c>
      <c r="J18" s="59">
        <v>1.3836666666666666</v>
      </c>
      <c r="K18" s="59">
        <v>6.1063333333333327</v>
      </c>
      <c r="L18" s="53">
        <v>2.1346854757467502</v>
      </c>
      <c r="M18" s="53">
        <v>2.03087338812949</v>
      </c>
      <c r="N18" s="53">
        <v>4.550790697469</v>
      </c>
      <c r="O18" s="53">
        <v>0.25199444897972301</v>
      </c>
      <c r="P18" s="53">
        <v>0</v>
      </c>
      <c r="Q18" s="53">
        <v>140.02021572769999</v>
      </c>
      <c r="R18" s="53">
        <v>0.66209178231698695</v>
      </c>
      <c r="S18" s="53">
        <v>1.04472170171736</v>
      </c>
      <c r="T18" s="53">
        <v>3.6363612401291698</v>
      </c>
      <c r="U18" s="53">
        <v>9.8853045849455103</v>
      </c>
      <c r="V18" s="53">
        <v>0</v>
      </c>
      <c r="W18" s="53">
        <v>1.1044568884900501</v>
      </c>
      <c r="X18" s="53">
        <v>0.63469204417846403</v>
      </c>
      <c r="Y18" s="53">
        <v>0</v>
      </c>
      <c r="Z18" s="53">
        <v>0.559978676628895</v>
      </c>
      <c r="AA18" s="53">
        <v>0.74674981142851105</v>
      </c>
      <c r="AB18" s="53">
        <v>0.461741902885348</v>
      </c>
      <c r="AC18" s="53">
        <v>0.88210374031393102</v>
      </c>
    </row>
    <row r="19" spans="1:29" s="10" customFormat="1" x14ac:dyDescent="0.15">
      <c r="A19" s="56"/>
      <c r="B19" s="16" t="s">
        <v>24</v>
      </c>
      <c r="C19" s="10">
        <v>1.373</v>
      </c>
      <c r="D19" s="10">
        <v>3.5643333333333334</v>
      </c>
      <c r="E19" s="10">
        <v>40.207333333333331</v>
      </c>
      <c r="F19" s="10">
        <v>0</v>
      </c>
      <c r="G19" s="58">
        <v>0</v>
      </c>
      <c r="H19" s="10">
        <v>0</v>
      </c>
      <c r="I19" s="57">
        <v>8.1340000000000003</v>
      </c>
      <c r="J19" s="57">
        <v>1.4053333333333331</v>
      </c>
      <c r="K19" s="57">
        <v>6.1273333333333335</v>
      </c>
      <c r="L19" s="55">
        <v>2.12133258714303</v>
      </c>
      <c r="M19" s="55">
        <v>2.24866609295638</v>
      </c>
      <c r="N19" s="55">
        <v>5.8921809275876296</v>
      </c>
      <c r="O19" s="55">
        <v>0.23830823323515901</v>
      </c>
      <c r="P19" s="55">
        <v>0</v>
      </c>
      <c r="Q19" s="55">
        <v>129.39587354718299</v>
      </c>
      <c r="R19" s="55">
        <v>0.49440809174890299</v>
      </c>
      <c r="S19" s="55">
        <v>0.93091478054838805</v>
      </c>
      <c r="T19" s="55">
        <v>3.2108452869247799</v>
      </c>
      <c r="U19" s="55">
        <v>9.04910790965641</v>
      </c>
      <c r="V19" s="55">
        <v>0</v>
      </c>
      <c r="W19" s="55">
        <v>0.975025965756946</v>
      </c>
      <c r="X19" s="55">
        <v>0.61675249379033703</v>
      </c>
      <c r="Y19" s="55">
        <v>0</v>
      </c>
      <c r="Z19" s="55">
        <v>0.56482502369635001</v>
      </c>
      <c r="AA19" s="55">
        <v>0.718652737231122</v>
      </c>
      <c r="AB19" s="55">
        <v>0.41898097446979499</v>
      </c>
      <c r="AC19" s="55">
        <v>1.06011353238487</v>
      </c>
    </row>
    <row r="20" spans="1:29" s="4" customFormat="1" x14ac:dyDescent="0.15">
      <c r="A20" s="54"/>
      <c r="B20" s="13" t="s">
        <v>25</v>
      </c>
      <c r="C20" s="4">
        <v>15.100666666666667</v>
      </c>
      <c r="D20" s="4">
        <v>6.8883333333333328</v>
      </c>
      <c r="E20" s="4">
        <v>103.28333333333332</v>
      </c>
      <c r="F20" s="4">
        <v>20.09566666666667</v>
      </c>
      <c r="G20" s="4">
        <v>8.1333333333333327E-2</v>
      </c>
      <c r="H20" s="4">
        <v>0</v>
      </c>
      <c r="I20" s="4">
        <v>21.907</v>
      </c>
      <c r="J20" s="4">
        <v>9.0126666666666662</v>
      </c>
      <c r="K20" s="4">
        <v>21.690333333333331</v>
      </c>
      <c r="L20" s="53">
        <v>1.60131573310065</v>
      </c>
      <c r="M20" s="53">
        <v>5.1965243263826304</v>
      </c>
      <c r="N20" s="53">
        <v>22.163861718786901</v>
      </c>
      <c r="O20" s="53">
        <v>0.18240709675168201</v>
      </c>
      <c r="P20" s="53">
        <v>0</v>
      </c>
      <c r="Q20" s="53">
        <v>88.380851017204904</v>
      </c>
      <c r="R20" s="53">
        <v>2.11797371638015</v>
      </c>
      <c r="S20" s="53">
        <v>1.66175466769072</v>
      </c>
      <c r="T20" s="53">
        <v>34.126899999999999</v>
      </c>
      <c r="U20" s="53">
        <v>18.7020335544685</v>
      </c>
      <c r="V20" s="53">
        <v>0</v>
      </c>
      <c r="W20" s="53">
        <v>2.1289642751279998</v>
      </c>
      <c r="X20" s="53">
        <v>0</v>
      </c>
      <c r="Y20" s="53">
        <v>0.37425785534067402</v>
      </c>
      <c r="Z20" s="53">
        <v>8.4079739979847403</v>
      </c>
      <c r="AA20" s="53">
        <v>14.9120229378224</v>
      </c>
      <c r="AB20" s="53">
        <v>0.50721154165258098</v>
      </c>
      <c r="AC20" s="53">
        <v>5.0314728886933802</v>
      </c>
    </row>
    <row r="21" spans="1:29" s="4" customFormat="1" x14ac:dyDescent="0.15">
      <c r="A21" s="54" t="s">
        <v>4</v>
      </c>
      <c r="B21" s="13" t="s">
        <v>26</v>
      </c>
      <c r="C21" s="4">
        <v>16.345666666666666</v>
      </c>
      <c r="D21" s="4">
        <v>6.0883333333333338</v>
      </c>
      <c r="E21" s="4">
        <v>597.34833333333336</v>
      </c>
      <c r="F21" s="4">
        <v>21.972999999999999</v>
      </c>
      <c r="G21" s="4">
        <v>2.2333333333333334E-2</v>
      </c>
      <c r="H21" s="4">
        <v>9.6666666666666672E-3</v>
      </c>
      <c r="I21" s="4">
        <v>21.035</v>
      </c>
      <c r="J21" s="4">
        <v>9.4206666666666674</v>
      </c>
      <c r="K21" s="4">
        <v>22.405999999999995</v>
      </c>
      <c r="L21" s="53">
        <v>5.2048728875242301</v>
      </c>
      <c r="M21" s="53">
        <v>9.1128903545639801</v>
      </c>
      <c r="N21" s="53">
        <v>153.51522585899099</v>
      </c>
      <c r="O21" s="53">
        <v>0.24671343401812201</v>
      </c>
      <c r="P21" s="53">
        <v>0</v>
      </c>
      <c r="Q21" s="53">
        <v>96.948195577528907</v>
      </c>
      <c r="R21" s="53">
        <v>2.5011383487739098</v>
      </c>
      <c r="S21" s="53">
        <v>1.6995921313870599</v>
      </c>
      <c r="T21" s="53">
        <v>40.3136374537508</v>
      </c>
      <c r="U21" s="53">
        <v>19.373734340800301</v>
      </c>
      <c r="V21" s="53">
        <v>0</v>
      </c>
      <c r="W21" s="53">
        <v>2.0618835504983899</v>
      </c>
      <c r="X21" s="53">
        <v>0</v>
      </c>
      <c r="Y21" s="53">
        <v>1.9324217118078599</v>
      </c>
      <c r="Z21" s="53">
        <v>10.047734624088299</v>
      </c>
      <c r="AA21" s="53">
        <v>16.292426728572401</v>
      </c>
      <c r="AB21" s="53">
        <v>0.61708801498903298</v>
      </c>
      <c r="AC21" s="53">
        <v>8.4581776263385091</v>
      </c>
    </row>
    <row r="22" spans="1:29" s="4" customFormat="1" x14ac:dyDescent="0.15">
      <c r="A22" s="54"/>
      <c r="B22" s="13" t="s">
        <v>27</v>
      </c>
      <c r="C22" s="4">
        <v>16.235666666666663</v>
      </c>
      <c r="D22" s="4">
        <v>6.4763333333333337</v>
      </c>
      <c r="E22" s="4">
        <v>96.517999999999986</v>
      </c>
      <c r="F22" s="4">
        <v>22.497</v>
      </c>
      <c r="G22" s="4">
        <v>0</v>
      </c>
      <c r="H22" s="4">
        <v>0</v>
      </c>
      <c r="I22" s="4">
        <v>23.581</v>
      </c>
      <c r="J22" s="4">
        <v>9.9373333333333331</v>
      </c>
      <c r="K22" s="4">
        <v>21.975333333333335</v>
      </c>
      <c r="L22" s="53">
        <v>1.71160302253764</v>
      </c>
      <c r="M22" s="53">
        <v>5.1773084102027802</v>
      </c>
      <c r="N22" s="53">
        <v>23.637443619243601</v>
      </c>
      <c r="O22" s="53">
        <v>0.24178611204012801</v>
      </c>
      <c r="P22" s="53">
        <v>0</v>
      </c>
      <c r="Q22" s="53">
        <v>96.330936154488398</v>
      </c>
      <c r="R22" s="53">
        <v>2.4056574962048201</v>
      </c>
      <c r="S22" s="53">
        <v>1.92354524627114</v>
      </c>
      <c r="T22" s="53">
        <v>42.545299999999997</v>
      </c>
      <c r="U22" s="53">
        <v>20.824450262356699</v>
      </c>
      <c r="V22" s="53">
        <v>0</v>
      </c>
      <c r="W22" s="53">
        <v>2.35694535024383</v>
      </c>
      <c r="X22" s="53">
        <v>0</v>
      </c>
      <c r="Y22" s="53">
        <v>1.47571651454359</v>
      </c>
      <c r="Z22" s="53">
        <v>8.7040898284368993</v>
      </c>
      <c r="AA22" s="53">
        <v>17.017911999542498</v>
      </c>
      <c r="AB22" s="53">
        <v>0.53731753862245402</v>
      </c>
      <c r="AC22" s="53">
        <v>3.9376833544685099</v>
      </c>
    </row>
    <row r="23" spans="1:29" s="4" customFormat="1" x14ac:dyDescent="0.15">
      <c r="A23" s="54"/>
      <c r="B23" s="9" t="s">
        <v>28</v>
      </c>
      <c r="C23" s="4">
        <v>0.65833333333333333</v>
      </c>
      <c r="D23" s="4">
        <v>2.4253333333333331</v>
      </c>
      <c r="E23" s="4">
        <v>117.82833333333333</v>
      </c>
      <c r="F23" s="4">
        <v>0</v>
      </c>
      <c r="G23" s="60">
        <v>6.7666666666666667E-2</v>
      </c>
      <c r="H23" s="4">
        <v>0</v>
      </c>
      <c r="I23" s="59">
        <v>17.262</v>
      </c>
      <c r="J23" s="59">
        <v>0.22966666666666669</v>
      </c>
      <c r="K23" s="59">
        <v>12.091333333333333</v>
      </c>
      <c r="L23" s="53">
        <v>1.25360342486877</v>
      </c>
      <c r="M23" s="53">
        <v>1.9161980375687899</v>
      </c>
      <c r="N23" s="53">
        <v>12.333643888990901</v>
      </c>
      <c r="O23" s="53">
        <v>0.18131971959566201</v>
      </c>
      <c r="P23" s="53">
        <v>0</v>
      </c>
      <c r="Q23" s="53">
        <v>87.737307140151799</v>
      </c>
      <c r="R23" s="53">
        <v>2.3442720494615901</v>
      </c>
      <c r="S23" s="53">
        <v>0.744804781694687</v>
      </c>
      <c r="T23" s="53">
        <v>30.2132977958628</v>
      </c>
      <c r="U23" s="53">
        <v>7.9709021283881496</v>
      </c>
      <c r="V23" s="53">
        <v>0</v>
      </c>
      <c r="W23" s="53">
        <v>0.61477404963216598</v>
      </c>
      <c r="X23" s="53">
        <v>0</v>
      </c>
      <c r="Y23" s="53">
        <v>0</v>
      </c>
      <c r="Z23" s="53">
        <v>4.75981806578885</v>
      </c>
      <c r="AA23" s="53">
        <v>4.6663435237727002</v>
      </c>
      <c r="AB23" s="53">
        <v>0.23800569766090501</v>
      </c>
      <c r="AC23" s="53">
        <v>1.2775347871882401</v>
      </c>
    </row>
    <row r="24" spans="1:29" s="4" customFormat="1" x14ac:dyDescent="0.15">
      <c r="A24" s="54"/>
      <c r="B24" s="9" t="s">
        <v>29</v>
      </c>
      <c r="C24" s="4">
        <v>1.228</v>
      </c>
      <c r="D24" s="4">
        <v>2.3060000000000005</v>
      </c>
      <c r="E24" s="4">
        <v>547.41999999999996</v>
      </c>
      <c r="F24" s="4">
        <v>0</v>
      </c>
      <c r="G24" s="60">
        <v>0</v>
      </c>
      <c r="H24" s="4">
        <v>1.2666666666666666E-2</v>
      </c>
      <c r="I24" s="59">
        <v>19.547000000000001</v>
      </c>
      <c r="J24" s="59">
        <v>0.3706666666666667</v>
      </c>
      <c r="K24" s="59">
        <v>10.891666666666666</v>
      </c>
      <c r="L24" s="53">
        <v>4.4018104964055498</v>
      </c>
      <c r="M24" s="53">
        <v>5.1324263887404902</v>
      </c>
      <c r="N24" s="53">
        <v>120.272986542917</v>
      </c>
      <c r="O24" s="53">
        <v>0.20147262164531701</v>
      </c>
      <c r="P24" s="53">
        <v>0</v>
      </c>
      <c r="Q24" s="53">
        <v>84.718210653974296</v>
      </c>
      <c r="R24" s="53">
        <v>2.4068653933416502</v>
      </c>
      <c r="S24" s="53">
        <v>0.65559030925738904</v>
      </c>
      <c r="T24" s="53">
        <v>28.5611036345102</v>
      </c>
      <c r="U24" s="53">
        <v>7.4207904732844403</v>
      </c>
      <c r="V24" s="53">
        <v>0</v>
      </c>
      <c r="W24" s="53">
        <v>0.62793707915172903</v>
      </c>
      <c r="X24" s="53">
        <v>0</v>
      </c>
      <c r="Y24" s="53">
        <v>0</v>
      </c>
      <c r="Z24" s="53">
        <v>4.1899730819907104</v>
      </c>
      <c r="AA24" s="53">
        <v>6.4928621185923401</v>
      </c>
      <c r="AB24" s="53">
        <v>0.292227014424433</v>
      </c>
      <c r="AC24" s="53">
        <v>6.8935403377682096</v>
      </c>
    </row>
    <row r="25" spans="1:29" s="10" customFormat="1" x14ac:dyDescent="0.15">
      <c r="A25" s="56"/>
      <c r="B25" s="16" t="s">
        <v>30</v>
      </c>
      <c r="C25" s="10">
        <v>0.77966666666666684</v>
      </c>
      <c r="D25" s="10">
        <v>2.1833333333333331</v>
      </c>
      <c r="E25" s="10">
        <v>231.50500000000002</v>
      </c>
      <c r="F25" s="10">
        <v>0</v>
      </c>
      <c r="G25" s="58">
        <v>9.2999999999999999E-2</v>
      </c>
      <c r="H25" s="10">
        <v>0</v>
      </c>
      <c r="I25" s="57">
        <v>19.777333333333331</v>
      </c>
      <c r="J25" s="57">
        <v>0.14766666666666664</v>
      </c>
      <c r="K25" s="57">
        <v>12.299666666666667</v>
      </c>
      <c r="L25" s="55">
        <v>1.10196045385403</v>
      </c>
      <c r="M25" s="55">
        <v>3.2527984706152799</v>
      </c>
      <c r="N25" s="55">
        <v>10.953024018047101</v>
      </c>
      <c r="O25" s="55">
        <v>0.218587806021076</v>
      </c>
      <c r="P25" s="55">
        <v>0</v>
      </c>
      <c r="Q25" s="55">
        <v>76.924674246690998</v>
      </c>
      <c r="R25" s="55">
        <v>2.0918425852904501</v>
      </c>
      <c r="S25" s="55">
        <v>0.65018855678811804</v>
      </c>
      <c r="T25" s="55">
        <v>36.522890540160901</v>
      </c>
      <c r="U25" s="55">
        <v>7.3005769660931898</v>
      </c>
      <c r="V25" s="55">
        <v>0</v>
      </c>
      <c r="W25" s="55">
        <v>0.50734164314575503</v>
      </c>
      <c r="X25" s="55">
        <v>0</v>
      </c>
      <c r="Y25" s="55">
        <v>0</v>
      </c>
      <c r="Z25" s="55">
        <v>4.5494940172874401</v>
      </c>
      <c r="AA25" s="55">
        <v>6.1117854525437796</v>
      </c>
      <c r="AB25" s="55">
        <v>0.22418480820818101</v>
      </c>
      <c r="AC25" s="55">
        <v>1.14544043975249</v>
      </c>
    </row>
    <row r="26" spans="1:29" s="4" customFormat="1" x14ac:dyDescent="0.15">
      <c r="A26" s="54"/>
      <c r="B26" s="13" t="s">
        <v>31</v>
      </c>
      <c r="C26" s="4">
        <v>13.538333333333332</v>
      </c>
      <c r="D26" s="4">
        <v>5.1139999999999999</v>
      </c>
      <c r="E26" s="4">
        <v>65.117666666666665</v>
      </c>
      <c r="F26" s="4">
        <v>16.102666666666668</v>
      </c>
      <c r="G26" s="4">
        <v>0</v>
      </c>
      <c r="H26" s="4">
        <v>0</v>
      </c>
      <c r="I26" s="4">
        <v>14.279000000000002</v>
      </c>
      <c r="J26" s="4">
        <v>6.8646666666666674</v>
      </c>
      <c r="K26" s="4">
        <v>16.169666666666668</v>
      </c>
      <c r="L26" s="53">
        <v>1.15133099896307</v>
      </c>
      <c r="M26" s="53">
        <v>3.5524650912234801</v>
      </c>
      <c r="N26" s="53">
        <v>19.253516784117998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12.3925659079475</v>
      </c>
      <c r="V26" s="53">
        <v>0</v>
      </c>
      <c r="W26" s="53">
        <v>1.37482832174317</v>
      </c>
      <c r="X26" s="53">
        <v>0</v>
      </c>
      <c r="Y26" s="53">
        <v>0</v>
      </c>
      <c r="Z26" s="53">
        <v>4.9334892661147203</v>
      </c>
      <c r="AA26" s="53">
        <v>22.317918131171901</v>
      </c>
      <c r="AB26" s="53">
        <v>0.34265485572710203</v>
      </c>
      <c r="AC26" s="53">
        <v>5.34813873361023</v>
      </c>
    </row>
    <row r="27" spans="1:29" s="4" customFormat="1" x14ac:dyDescent="0.15">
      <c r="A27" s="54" t="s">
        <v>5</v>
      </c>
      <c r="B27" s="13" t="s">
        <v>32</v>
      </c>
      <c r="C27" s="4">
        <v>15.878</v>
      </c>
      <c r="D27" s="4">
        <v>5.383</v>
      </c>
      <c r="E27" s="4">
        <v>78.578333333333333</v>
      </c>
      <c r="F27" s="4">
        <v>17.650666666666666</v>
      </c>
      <c r="G27" s="4">
        <v>0</v>
      </c>
      <c r="H27" s="4">
        <v>4.333333333333334E-3</v>
      </c>
      <c r="I27" s="4">
        <v>14.895666666666665</v>
      </c>
      <c r="J27" s="4">
        <v>8.0473333333333343</v>
      </c>
      <c r="K27" s="4">
        <v>16.997</v>
      </c>
      <c r="L27" s="53">
        <v>1.18191225546071</v>
      </c>
      <c r="M27" s="53">
        <v>3.8459096347725898</v>
      </c>
      <c r="N27" s="53">
        <v>20.067269919643302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13.038637108644499</v>
      </c>
      <c r="V27" s="53">
        <v>0</v>
      </c>
      <c r="W27" s="53">
        <v>1.48946005825769</v>
      </c>
      <c r="X27" s="53">
        <v>0</v>
      </c>
      <c r="Y27" s="53">
        <v>0</v>
      </c>
      <c r="Z27" s="53">
        <v>5.6083553713315704</v>
      </c>
      <c r="AA27" s="53">
        <v>26.143330928446598</v>
      </c>
      <c r="AB27" s="53">
        <v>0.360777942261166</v>
      </c>
      <c r="AC27" s="53">
        <v>5.9338190200404197</v>
      </c>
    </row>
    <row r="28" spans="1:29" x14ac:dyDescent="0.15">
      <c r="A28" s="54"/>
      <c r="B28" s="13" t="s">
        <v>33</v>
      </c>
      <c r="C28" s="4">
        <v>9.0856666666666666</v>
      </c>
      <c r="D28" s="4">
        <v>2.9153333333333333</v>
      </c>
      <c r="E28" s="4">
        <v>51.963999999999999</v>
      </c>
      <c r="F28" s="4">
        <v>8.6896666666666675</v>
      </c>
      <c r="G28" s="4">
        <v>0</v>
      </c>
      <c r="H28" s="4">
        <v>0</v>
      </c>
      <c r="I28" s="4">
        <v>6.8883333333333328</v>
      </c>
      <c r="J28" s="4">
        <v>3.9239999999999999</v>
      </c>
      <c r="K28" s="4">
        <v>9.4076666666666657</v>
      </c>
      <c r="L28" s="53">
        <v>0.54735731652294295</v>
      </c>
      <c r="M28" s="53">
        <v>2.2848104733038301</v>
      </c>
      <c r="N28" s="53">
        <v>13.259529284140701</v>
      </c>
      <c r="O28" s="53">
        <v>0</v>
      </c>
      <c r="P28" s="53">
        <v>0</v>
      </c>
      <c r="Q28" s="53">
        <v>50.884616549304098</v>
      </c>
      <c r="R28" s="53">
        <v>0</v>
      </c>
      <c r="S28" s="53">
        <v>0</v>
      </c>
      <c r="T28" s="53">
        <v>0</v>
      </c>
      <c r="U28" s="53">
        <v>7.4733014935409603</v>
      </c>
      <c r="V28" s="53">
        <v>0</v>
      </c>
      <c r="W28" s="53">
        <v>0.79434809427669195</v>
      </c>
      <c r="X28" s="53">
        <v>0</v>
      </c>
      <c r="Y28" s="53">
        <v>0</v>
      </c>
      <c r="Z28" s="53">
        <v>2.9392522602029798</v>
      </c>
      <c r="AA28" s="53">
        <v>12.7466492360921</v>
      </c>
      <c r="AB28" s="53">
        <v>0.19058349316158801</v>
      </c>
      <c r="AC28" s="53">
        <v>3.4761622595375901</v>
      </c>
    </row>
    <row r="29" spans="1:29" x14ac:dyDescent="0.15">
      <c r="A29" s="54"/>
      <c r="B29" s="9" t="s">
        <v>34</v>
      </c>
      <c r="C29" s="4">
        <v>0.78733333333333333</v>
      </c>
      <c r="D29" s="4">
        <v>3.4396666666666662</v>
      </c>
      <c r="E29" s="4">
        <v>96.99966666666667</v>
      </c>
      <c r="F29" s="4">
        <v>0</v>
      </c>
      <c r="G29" s="60">
        <v>0</v>
      </c>
      <c r="H29" s="4">
        <v>0</v>
      </c>
      <c r="I29" s="59">
        <v>12.746666666666664</v>
      </c>
      <c r="J29" s="59">
        <v>0.47733333333333333</v>
      </c>
      <c r="K29" s="59">
        <v>11.123666666666667</v>
      </c>
      <c r="L29" s="53">
        <v>0.60230767514106798</v>
      </c>
      <c r="M29" s="53">
        <v>1.58979634347245</v>
      </c>
      <c r="N29" s="53">
        <v>9.6588280625313594</v>
      </c>
      <c r="O29" s="53">
        <v>0.17960000000000001</v>
      </c>
      <c r="P29" s="53">
        <v>0</v>
      </c>
      <c r="Q29" s="53">
        <v>23.2832964842768</v>
      </c>
      <c r="R29" s="53">
        <v>0</v>
      </c>
      <c r="S29" s="53">
        <v>0</v>
      </c>
      <c r="T29" s="53">
        <v>0</v>
      </c>
      <c r="U29" s="53">
        <v>8.9215459442206893</v>
      </c>
      <c r="V29" s="53">
        <v>0</v>
      </c>
      <c r="W29" s="53">
        <v>0.33691508346291199</v>
      </c>
      <c r="X29" s="53">
        <v>0</v>
      </c>
      <c r="Y29" s="53">
        <v>0</v>
      </c>
      <c r="Z29" s="53">
        <v>3.1693819465597501</v>
      </c>
      <c r="AA29" s="53">
        <v>19.258784551468199</v>
      </c>
      <c r="AB29" s="53">
        <v>0.19925115997256301</v>
      </c>
      <c r="AC29" s="53">
        <v>3.6973215938766102</v>
      </c>
    </row>
    <row r="30" spans="1:29" x14ac:dyDescent="0.15">
      <c r="A30" s="54"/>
      <c r="B30" s="9" t="s">
        <v>35</v>
      </c>
      <c r="C30" s="4">
        <v>0.63733333333333331</v>
      </c>
      <c r="D30" s="4">
        <v>3.323</v>
      </c>
      <c r="E30" s="4">
        <v>170.16166666666666</v>
      </c>
      <c r="F30" s="4">
        <v>0</v>
      </c>
      <c r="G30" s="60">
        <v>0</v>
      </c>
      <c r="H30" s="4">
        <v>0</v>
      </c>
      <c r="I30" s="59">
        <v>11.049666666666667</v>
      </c>
      <c r="J30" s="59">
        <v>0.20966666666666667</v>
      </c>
      <c r="K30" s="59">
        <v>11.444333333333333</v>
      </c>
      <c r="L30" s="53">
        <v>0.56775975985882199</v>
      </c>
      <c r="M30" s="53">
        <v>1.65575876552822</v>
      </c>
      <c r="N30" s="53">
        <v>8.7398672229666108</v>
      </c>
      <c r="O30" s="53">
        <v>0</v>
      </c>
      <c r="P30" s="53">
        <v>0</v>
      </c>
      <c r="Q30" s="53">
        <v>19.9141821838593</v>
      </c>
      <c r="R30" s="53">
        <v>0</v>
      </c>
      <c r="S30" s="53">
        <v>0</v>
      </c>
      <c r="T30" s="53">
        <v>0</v>
      </c>
      <c r="U30" s="53">
        <v>10.328243089463101</v>
      </c>
      <c r="V30" s="53">
        <v>0</v>
      </c>
      <c r="W30" s="53">
        <v>0.30293339960628901</v>
      </c>
      <c r="X30" s="53">
        <v>0</v>
      </c>
      <c r="Y30" s="53">
        <v>0.55564147742805203</v>
      </c>
      <c r="Z30" s="53">
        <v>3.3988705634267</v>
      </c>
      <c r="AA30" s="53">
        <v>22.233503872935401</v>
      </c>
      <c r="AB30" s="53">
        <v>0.198657683395531</v>
      </c>
      <c r="AC30" s="53">
        <v>3.6826412991092301</v>
      </c>
    </row>
    <row r="31" spans="1:29" s="10" customFormat="1" x14ac:dyDescent="0.15">
      <c r="A31" s="56"/>
      <c r="B31" s="16" t="s">
        <v>36</v>
      </c>
      <c r="C31" s="10">
        <v>1.0536666666666668</v>
      </c>
      <c r="D31" s="10">
        <v>2.9253333333333331</v>
      </c>
      <c r="E31" s="10">
        <v>169.89599999999999</v>
      </c>
      <c r="F31" s="10">
        <v>0</v>
      </c>
      <c r="G31" s="58">
        <v>4.4999999999999998E-2</v>
      </c>
      <c r="H31" s="10">
        <v>0</v>
      </c>
      <c r="I31" s="57">
        <v>10.209999999999999</v>
      </c>
      <c r="J31" s="57">
        <v>0.18833333333333332</v>
      </c>
      <c r="K31" s="57">
        <v>10.929333333333332</v>
      </c>
      <c r="L31" s="55">
        <v>0.49140820991727202</v>
      </c>
      <c r="M31" s="55">
        <v>1.84473620720302</v>
      </c>
      <c r="N31" s="55">
        <v>7.80959839790407</v>
      </c>
      <c r="O31" s="55">
        <v>0</v>
      </c>
      <c r="P31" s="55">
        <v>0</v>
      </c>
      <c r="Q31" s="55">
        <v>38.481637900581099</v>
      </c>
      <c r="R31" s="55">
        <v>0</v>
      </c>
      <c r="S31" s="55">
        <v>0</v>
      </c>
      <c r="T31" s="55">
        <v>0</v>
      </c>
      <c r="U31" s="55">
        <v>0</v>
      </c>
      <c r="V31" s="55">
        <v>0</v>
      </c>
      <c r="W31" s="55">
        <v>0.26487626534495101</v>
      </c>
      <c r="X31" s="55">
        <v>0</v>
      </c>
      <c r="Y31" s="55">
        <v>0</v>
      </c>
      <c r="Z31" s="55">
        <v>5.7454116933043604</v>
      </c>
      <c r="AA31" s="55">
        <v>26.115491545361699</v>
      </c>
      <c r="AB31" s="55">
        <v>0.18597406213857801</v>
      </c>
      <c r="AC31" s="55">
        <v>3.4656561265662198</v>
      </c>
    </row>
    <row r="32" spans="1:29" x14ac:dyDescent="0.15">
      <c r="A32" s="54"/>
      <c r="B32" s="13" t="s">
        <v>37</v>
      </c>
      <c r="C32" s="4">
        <v>13.482333333333335</v>
      </c>
      <c r="D32" s="4">
        <v>2.8853333333333335</v>
      </c>
      <c r="E32" s="4">
        <v>88.168333333333337</v>
      </c>
      <c r="F32" s="4">
        <v>11.360333333333335</v>
      </c>
      <c r="G32" s="4">
        <v>0</v>
      </c>
      <c r="H32" s="4">
        <v>0</v>
      </c>
      <c r="I32" s="4">
        <v>11.664666666666667</v>
      </c>
      <c r="J32" s="4">
        <v>5.1563333333333334</v>
      </c>
      <c r="K32" s="4">
        <v>10.345000000000001</v>
      </c>
      <c r="L32" s="53">
        <v>0.89123276925172401</v>
      </c>
      <c r="M32" s="53">
        <v>0</v>
      </c>
      <c r="N32" s="53">
        <v>15.953204617861299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6.6174016261063704</v>
      </c>
      <c r="V32" s="53">
        <v>0</v>
      </c>
      <c r="W32" s="53">
        <v>0.94393128152748296</v>
      </c>
      <c r="X32" s="53">
        <v>0</v>
      </c>
      <c r="Y32" s="53">
        <v>0</v>
      </c>
      <c r="Z32" s="53">
        <v>3.3633829820096</v>
      </c>
      <c r="AA32" s="53">
        <v>26.384612715041399</v>
      </c>
      <c r="AB32" s="53">
        <v>0.24691538025092999</v>
      </c>
      <c r="AC32" s="53">
        <v>9.6635563882065192</v>
      </c>
    </row>
    <row r="33" spans="1:29" x14ac:dyDescent="0.15">
      <c r="A33" s="54" t="s">
        <v>6</v>
      </c>
      <c r="B33" s="13" t="s">
        <v>38</v>
      </c>
      <c r="C33" s="4">
        <v>7.9589999999999996</v>
      </c>
      <c r="D33" s="4">
        <v>1.4753333333333334</v>
      </c>
      <c r="E33" s="4">
        <v>244.84</v>
      </c>
      <c r="F33" s="4">
        <v>8.5373333333333328</v>
      </c>
      <c r="G33" s="4">
        <v>0</v>
      </c>
      <c r="H33" s="4">
        <v>0</v>
      </c>
      <c r="I33" s="4">
        <v>6.4773333333333332</v>
      </c>
      <c r="J33" s="4">
        <v>2.5703333333333336</v>
      </c>
      <c r="K33" s="4">
        <v>6.4289999999999994</v>
      </c>
      <c r="L33" s="53">
        <v>0.69896811425109295</v>
      </c>
      <c r="M33" s="53">
        <v>3.1581000000000001</v>
      </c>
      <c r="N33" s="53">
        <v>63.099800000000002</v>
      </c>
      <c r="O33" s="53">
        <v>0.186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0.67463065524530896</v>
      </c>
      <c r="X33" s="53">
        <v>0</v>
      </c>
      <c r="Y33" s="53">
        <v>0</v>
      </c>
      <c r="Z33" s="53">
        <v>1.86599285192362</v>
      </c>
      <c r="AA33" s="53">
        <v>16.862815876494</v>
      </c>
      <c r="AB33" s="53">
        <v>0.17974628297902701</v>
      </c>
      <c r="AC33" s="53">
        <v>6.6883933221265197</v>
      </c>
    </row>
    <row r="34" spans="1:29" x14ac:dyDescent="0.15">
      <c r="A34" s="54"/>
      <c r="B34" s="9" t="s">
        <v>39</v>
      </c>
      <c r="C34" s="4">
        <v>0.53200000000000003</v>
      </c>
      <c r="D34" s="4">
        <v>1.8543333333333332</v>
      </c>
      <c r="E34" s="4">
        <v>245.22866666666667</v>
      </c>
      <c r="F34" s="4">
        <v>0</v>
      </c>
      <c r="G34" s="60">
        <v>1.0666666666666666E-2</v>
      </c>
      <c r="H34" s="4">
        <v>3.2333333333333332E-2</v>
      </c>
      <c r="I34" s="59">
        <v>8.2373333333333338</v>
      </c>
      <c r="J34" s="59">
        <v>0.47</v>
      </c>
      <c r="K34" s="59">
        <v>9.282</v>
      </c>
      <c r="L34" s="53">
        <v>1.5193471573484201</v>
      </c>
      <c r="M34" s="53">
        <v>2.6460152825561498</v>
      </c>
      <c r="N34" s="53">
        <v>53.1226250483341</v>
      </c>
      <c r="O34" s="53">
        <v>0</v>
      </c>
      <c r="P34" s="53">
        <v>0</v>
      </c>
      <c r="Q34" s="53">
        <v>29.434662344262399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0.37837724743589701</v>
      </c>
      <c r="X34" s="53">
        <v>0</v>
      </c>
      <c r="Y34" s="53">
        <v>0</v>
      </c>
      <c r="Z34" s="53">
        <v>2.7844503223519701</v>
      </c>
      <c r="AA34" s="53">
        <v>26.313443759393</v>
      </c>
      <c r="AB34" s="53">
        <v>0.19441589040834101</v>
      </c>
      <c r="AC34" s="53">
        <v>8.0176925687189105</v>
      </c>
    </row>
    <row r="35" spans="1:29" s="10" customFormat="1" x14ac:dyDescent="0.15">
      <c r="A35" s="56"/>
      <c r="B35" s="16" t="s">
        <v>40</v>
      </c>
      <c r="C35" s="10">
        <v>0.3213333333333333</v>
      </c>
      <c r="D35" s="10">
        <v>1.5186666666666666</v>
      </c>
      <c r="E35" s="10">
        <v>117.45433333333334</v>
      </c>
      <c r="F35" s="10">
        <v>0</v>
      </c>
      <c r="G35" s="58">
        <v>5.6500000000000002E-2</v>
      </c>
      <c r="H35" s="10">
        <v>0</v>
      </c>
      <c r="I35" s="57">
        <v>6.2036666666666669</v>
      </c>
      <c r="J35" s="57">
        <v>0.156</v>
      </c>
      <c r="K35" s="57">
        <v>5.1403333333333334</v>
      </c>
      <c r="L35" s="55">
        <v>0.422871617793386</v>
      </c>
      <c r="M35" s="55">
        <v>1.4791074329543199</v>
      </c>
      <c r="N35" s="55">
        <v>9.2200099429367199</v>
      </c>
      <c r="O35" s="55">
        <v>0</v>
      </c>
      <c r="P35" s="55">
        <v>0</v>
      </c>
      <c r="Q35" s="55">
        <v>0</v>
      </c>
      <c r="R35" s="55">
        <v>0</v>
      </c>
      <c r="S35" s="55">
        <v>0</v>
      </c>
      <c r="T35" s="55">
        <v>0</v>
      </c>
      <c r="U35" s="55">
        <v>0</v>
      </c>
      <c r="V35" s="55">
        <v>0</v>
      </c>
      <c r="W35" s="55">
        <v>0.244517256207513</v>
      </c>
      <c r="X35" s="55">
        <v>0</v>
      </c>
      <c r="Y35" s="55">
        <v>0</v>
      </c>
      <c r="Z35" s="55">
        <v>2.08381912996574</v>
      </c>
      <c r="AA35" s="55">
        <v>26.8129061168076</v>
      </c>
      <c r="AB35" s="55">
        <v>0.11774584186115999</v>
      </c>
      <c r="AC35" s="55">
        <v>4.6349890404849301</v>
      </c>
    </row>
    <row r="36" spans="1:29" x14ac:dyDescent="0.15">
      <c r="A36" s="54"/>
      <c r="B36" s="13" t="s">
        <v>41</v>
      </c>
      <c r="C36" s="4">
        <v>25.147000000000002</v>
      </c>
      <c r="D36" s="4">
        <v>1.9846666666666666</v>
      </c>
      <c r="E36" s="4">
        <v>81.526666666666657</v>
      </c>
      <c r="F36" s="4">
        <v>0</v>
      </c>
      <c r="G36" s="4">
        <v>1.3160000000000001</v>
      </c>
      <c r="H36" s="4">
        <v>1.5E-3</v>
      </c>
      <c r="I36" s="4">
        <v>13.536999999999999</v>
      </c>
      <c r="J36" s="4">
        <v>5.19</v>
      </c>
      <c r="K36" s="4">
        <v>7.1623333333333337</v>
      </c>
      <c r="L36" s="53">
        <v>0.89918690540568202</v>
      </c>
      <c r="M36" s="53">
        <v>2.0337008221453599</v>
      </c>
      <c r="N36" s="53">
        <v>16.444918198053902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1.12305004353608</v>
      </c>
      <c r="X36" s="53">
        <v>0</v>
      </c>
      <c r="Y36" s="53">
        <v>0</v>
      </c>
      <c r="Z36" s="53">
        <v>6.6191288635600802</v>
      </c>
      <c r="AA36" s="53">
        <v>40.915649580509999</v>
      </c>
      <c r="AB36" s="53">
        <v>0.33322678088197499</v>
      </c>
      <c r="AC36" s="53">
        <v>5.3938217201966303</v>
      </c>
    </row>
    <row r="37" spans="1:29" x14ac:dyDescent="0.15">
      <c r="A37" s="54" t="s">
        <v>7</v>
      </c>
      <c r="B37" s="13" t="s">
        <v>42</v>
      </c>
      <c r="C37" s="4">
        <v>16.783999999999999</v>
      </c>
      <c r="D37" s="4">
        <v>1.72</v>
      </c>
      <c r="E37" s="4">
        <v>61.113333333333323</v>
      </c>
      <c r="F37" s="4">
        <v>0</v>
      </c>
      <c r="G37" s="4">
        <v>0.30599999999999999</v>
      </c>
      <c r="H37" s="4">
        <v>4.5666666666666668E-2</v>
      </c>
      <c r="I37" s="4">
        <v>10.798333333333334</v>
      </c>
      <c r="J37" s="4">
        <v>4.1726666666666672</v>
      </c>
      <c r="K37" s="4">
        <v>5.4433333333333325</v>
      </c>
      <c r="L37" s="53">
        <v>0.82061111041960599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0.89515700553354605</v>
      </c>
      <c r="X37" s="53">
        <v>0</v>
      </c>
      <c r="Y37" s="53">
        <v>0</v>
      </c>
      <c r="Z37" s="53">
        <v>3.02396088178789</v>
      </c>
      <c r="AA37" s="53">
        <v>33.468225096923298</v>
      </c>
      <c r="AB37" s="53">
        <v>0.24019214054340299</v>
      </c>
      <c r="AC37" s="53">
        <v>10.4328805375394</v>
      </c>
    </row>
    <row r="38" spans="1:29" x14ac:dyDescent="0.15">
      <c r="A38" s="54"/>
      <c r="B38" s="9" t="s">
        <v>43</v>
      </c>
      <c r="C38" s="4">
        <v>0.217</v>
      </c>
      <c r="D38" s="4">
        <v>0.49333333333333335</v>
      </c>
      <c r="E38" s="4">
        <v>574.85166666666657</v>
      </c>
      <c r="F38" s="4">
        <v>0</v>
      </c>
      <c r="G38" s="4">
        <v>0.54649999999999999</v>
      </c>
      <c r="H38" s="4">
        <v>0</v>
      </c>
      <c r="I38" s="4">
        <v>10.31</v>
      </c>
      <c r="J38" s="4">
        <v>0.19766666666666666</v>
      </c>
      <c r="K38" s="4">
        <v>3.7113333333333336</v>
      </c>
      <c r="L38" s="53">
        <v>0.77178812833670196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0.32443888431701101</v>
      </c>
      <c r="X38" s="53">
        <v>0</v>
      </c>
      <c r="Y38" s="53">
        <v>0</v>
      </c>
      <c r="Z38" s="53">
        <v>1.3973446465494901</v>
      </c>
      <c r="AA38" s="53">
        <v>19.5149573624638</v>
      </c>
      <c r="AB38" s="53">
        <v>0.18851136618995701</v>
      </c>
      <c r="AC38" s="53">
        <v>10.386617883470899</v>
      </c>
    </row>
    <row r="39" spans="1:29" s="10" customFormat="1" x14ac:dyDescent="0.15">
      <c r="A39" s="56"/>
      <c r="B39" s="16" t="s">
        <v>44</v>
      </c>
      <c r="C39" s="10">
        <v>0.28833333333333333</v>
      </c>
      <c r="D39" s="10">
        <v>0.60099999999999998</v>
      </c>
      <c r="E39" s="10">
        <v>195.03666666666666</v>
      </c>
      <c r="F39" s="10">
        <v>0</v>
      </c>
      <c r="G39" s="10">
        <v>0.16</v>
      </c>
      <c r="H39" s="10">
        <v>8.0000000000000002E-3</v>
      </c>
      <c r="I39" s="10">
        <v>10.773000000000001</v>
      </c>
      <c r="J39" s="10">
        <v>0.27300000000000002</v>
      </c>
      <c r="K39" s="10">
        <v>3.4316666666666671</v>
      </c>
      <c r="L39" s="55">
        <v>0.361914795868713</v>
      </c>
      <c r="M39" s="55">
        <v>0</v>
      </c>
      <c r="N39" s="55">
        <v>30.059854693395199</v>
      </c>
      <c r="O39" s="55">
        <v>0</v>
      </c>
      <c r="P39" s="55">
        <v>0</v>
      </c>
      <c r="Q39" s="55">
        <v>0</v>
      </c>
      <c r="R39" s="55">
        <v>0</v>
      </c>
      <c r="S39" s="55">
        <v>0</v>
      </c>
      <c r="T39" s="55">
        <v>0</v>
      </c>
      <c r="U39" s="55">
        <v>0</v>
      </c>
      <c r="V39" s="55">
        <v>0</v>
      </c>
      <c r="W39" s="55">
        <v>0.34925898581050202</v>
      </c>
      <c r="X39" s="55">
        <v>0</v>
      </c>
      <c r="Y39" s="55">
        <v>0</v>
      </c>
      <c r="Z39" s="55">
        <v>1.8404840864048599</v>
      </c>
      <c r="AA39" s="55">
        <v>22.671307237805198</v>
      </c>
      <c r="AB39" s="55">
        <v>0.17559135789302999</v>
      </c>
      <c r="AC39" s="55">
        <v>7.57533143011982</v>
      </c>
    </row>
    <row r="40" spans="1:29" x14ac:dyDescent="0.15">
      <c r="A40" s="54"/>
      <c r="B40" s="13" t="s">
        <v>45</v>
      </c>
      <c r="C40" s="4">
        <v>6.7213333333333338</v>
      </c>
      <c r="D40" s="4">
        <v>0.44466666666666671</v>
      </c>
      <c r="E40" s="4">
        <v>35.211000000000006</v>
      </c>
      <c r="F40" s="4">
        <v>0</v>
      </c>
      <c r="G40" s="4">
        <v>0.28099999999999997</v>
      </c>
      <c r="H40" s="4">
        <v>2.9666666666666664E-2</v>
      </c>
      <c r="I40" s="4">
        <v>5.7850000000000001</v>
      </c>
      <c r="J40" s="4">
        <v>1.1936666666666664</v>
      </c>
      <c r="K40" s="4">
        <v>1.8143333333333331</v>
      </c>
      <c r="L40" s="53">
        <v>0.47315580546809599</v>
      </c>
      <c r="M40" s="53">
        <v>0</v>
      </c>
      <c r="N40" s="115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0.35120391628581199</v>
      </c>
      <c r="X40" s="53">
        <v>0</v>
      </c>
      <c r="Y40" s="53">
        <v>0</v>
      </c>
      <c r="Z40" s="53">
        <v>0.91298864536757696</v>
      </c>
      <c r="AA40" s="53">
        <v>13.237857865980301</v>
      </c>
      <c r="AB40" s="53">
        <v>0.147531178026552</v>
      </c>
      <c r="AC40" s="53">
        <v>8.1150264096708593</v>
      </c>
    </row>
    <row r="41" spans="1:29" x14ac:dyDescent="0.15">
      <c r="A41" s="54" t="s">
        <v>8</v>
      </c>
      <c r="B41" s="13" t="s">
        <v>46</v>
      </c>
      <c r="C41" s="4">
        <v>11.872333333333332</v>
      </c>
      <c r="D41" s="4">
        <v>0.81966666666666665</v>
      </c>
      <c r="E41" s="4">
        <v>182.97133333333332</v>
      </c>
      <c r="F41" s="4">
        <v>0</v>
      </c>
      <c r="G41" s="4">
        <v>0.34100000000000003</v>
      </c>
      <c r="H41" s="4">
        <v>0</v>
      </c>
      <c r="I41" s="4">
        <v>8.0053333333333327</v>
      </c>
      <c r="J41" s="4">
        <v>1.7493333333333334</v>
      </c>
      <c r="K41" s="4">
        <v>2.3023333333333333</v>
      </c>
      <c r="L41" s="53">
        <v>0.54409212649634398</v>
      </c>
      <c r="M41" s="53">
        <v>0</v>
      </c>
      <c r="N41" s="115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0.58659243746119905</v>
      </c>
      <c r="X41" s="53">
        <v>0</v>
      </c>
      <c r="Y41" s="53">
        <v>0</v>
      </c>
      <c r="Z41" s="53">
        <v>1.52433224571762</v>
      </c>
      <c r="AA41" s="53">
        <v>17.869690743928398</v>
      </c>
      <c r="AB41" s="53">
        <v>0.177084330574479</v>
      </c>
      <c r="AC41" s="53">
        <v>13.278173964769399</v>
      </c>
    </row>
    <row r="42" spans="1:29" x14ac:dyDescent="0.15">
      <c r="A42" s="54"/>
      <c r="B42" s="9" t="s">
        <v>47</v>
      </c>
      <c r="C42" s="4">
        <v>0.40799999999999997</v>
      </c>
      <c r="D42" s="4">
        <v>0.53233333333333333</v>
      </c>
      <c r="E42" s="4">
        <v>46.059666666666665</v>
      </c>
      <c r="F42" s="4">
        <v>0</v>
      </c>
      <c r="G42" s="4">
        <v>0.23049999999999998</v>
      </c>
      <c r="H42" s="4">
        <v>2.6499999999999999E-2</v>
      </c>
      <c r="I42" s="4">
        <v>11.468666666666666</v>
      </c>
      <c r="J42" s="4">
        <v>0.1845</v>
      </c>
      <c r="K42" s="4">
        <v>2.7243333333333335</v>
      </c>
      <c r="L42" s="53">
        <v>0</v>
      </c>
      <c r="M42" s="53">
        <v>0</v>
      </c>
      <c r="N42" s="115">
        <v>8.3427802490958207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0.42504906336325599</v>
      </c>
      <c r="X42" s="53">
        <v>0</v>
      </c>
      <c r="Y42" s="53">
        <v>0</v>
      </c>
      <c r="Z42" s="53">
        <v>2.2093155419284201</v>
      </c>
      <c r="AA42" s="53">
        <v>24.6988631748134</v>
      </c>
      <c r="AB42" s="53">
        <v>0.207339824697342</v>
      </c>
      <c r="AC42" s="53">
        <v>8.6067552115233195</v>
      </c>
    </row>
    <row r="43" spans="1:29" x14ac:dyDescent="0.15">
      <c r="A43" s="54"/>
      <c r="B43" s="9" t="s">
        <v>48</v>
      </c>
      <c r="C43" s="4">
        <v>0.91066666666666674</v>
      </c>
      <c r="D43" s="4">
        <v>0.49833333333333335</v>
      </c>
      <c r="E43" s="4">
        <v>62.757333333333328</v>
      </c>
      <c r="F43" s="4">
        <v>0</v>
      </c>
      <c r="G43" s="4">
        <v>0.14200000000000002</v>
      </c>
      <c r="H43" s="4">
        <v>2.6333333333333334E-2</v>
      </c>
      <c r="I43" s="4">
        <v>10.776333333333334</v>
      </c>
      <c r="J43" s="4">
        <v>0.33133333333333331</v>
      </c>
      <c r="K43" s="4">
        <v>2.6073333333333331</v>
      </c>
      <c r="L43" s="53">
        <v>0</v>
      </c>
      <c r="M43" s="53">
        <v>0</v>
      </c>
      <c r="N43" s="115">
        <v>10.867184855136401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4"/>
      <c r="V43" s="53">
        <v>0</v>
      </c>
      <c r="W43" s="53">
        <v>0.45133189604420298</v>
      </c>
      <c r="X43" s="53">
        <v>0</v>
      </c>
      <c r="Y43" s="53">
        <v>0</v>
      </c>
      <c r="Z43" s="53">
        <v>2.0997073805826298</v>
      </c>
      <c r="AA43" s="53">
        <v>22.363979851381799</v>
      </c>
      <c r="AB43" s="53">
        <v>0.18705322210233</v>
      </c>
      <c r="AC43" s="53">
        <v>8.8551093171759003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L17" sqref="L17"/>
    </sheetView>
  </sheetViews>
  <sheetFormatPr baseColWidth="10" defaultColWidth="8.83203125" defaultRowHeight="13" x14ac:dyDescent="0.15"/>
  <cols>
    <col min="1" max="1" width="5" style="1" bestFit="1" customWidth="1"/>
    <col min="2" max="16384" width="8.83203125" style="1"/>
  </cols>
  <sheetData>
    <row r="1" spans="1:21" x14ac:dyDescent="0.15">
      <c r="A1" s="27" t="s">
        <v>0</v>
      </c>
      <c r="B1" s="27"/>
      <c r="C1" s="27" t="s">
        <v>49</v>
      </c>
      <c r="D1" s="27" t="s">
        <v>50</v>
      </c>
      <c r="E1" s="27" t="s">
        <v>51</v>
      </c>
      <c r="F1" s="27" t="s">
        <v>52</v>
      </c>
      <c r="G1" s="27" t="s">
        <v>53</v>
      </c>
      <c r="H1" s="27" t="s">
        <v>54</v>
      </c>
      <c r="I1" s="27" t="s">
        <v>55</v>
      </c>
      <c r="J1" s="27" t="s">
        <v>56</v>
      </c>
      <c r="K1" s="27" t="s">
        <v>57</v>
      </c>
      <c r="L1" s="27" t="s">
        <v>58</v>
      </c>
      <c r="M1" s="27" t="s">
        <v>59</v>
      </c>
      <c r="N1" s="27" t="s">
        <v>60</v>
      </c>
      <c r="O1" s="27" t="s">
        <v>61</v>
      </c>
      <c r="P1" s="27" t="s">
        <v>62</v>
      </c>
      <c r="Q1" s="27" t="s">
        <v>63</v>
      </c>
      <c r="R1" s="27" t="s">
        <v>64</v>
      </c>
      <c r="S1" s="27" t="s">
        <v>65</v>
      </c>
      <c r="T1" s="27" t="s">
        <v>66</v>
      </c>
      <c r="U1" s="27" t="s">
        <v>67</v>
      </c>
    </row>
    <row r="2" spans="1:21" s="4" customFormat="1" x14ac:dyDescent="0.15">
      <c r="A2" s="54"/>
      <c r="B2" s="8" t="s">
        <v>9</v>
      </c>
      <c r="C2" s="62">
        <v>30.6966</v>
      </c>
      <c r="D2" s="62">
        <v>161.57140000000001</v>
      </c>
      <c r="E2" s="62">
        <v>26.9435</v>
      </c>
      <c r="F2" s="62">
        <v>32.881</v>
      </c>
      <c r="G2" s="62">
        <v>15.0747</v>
      </c>
      <c r="H2" s="62">
        <v>8.9427000000000003</v>
      </c>
      <c r="I2" s="62">
        <v>8.6125000000000007</v>
      </c>
      <c r="J2" s="62">
        <v>8.7292000000000005</v>
      </c>
      <c r="K2" s="62">
        <v>2.9474</v>
      </c>
      <c r="L2" s="62">
        <v>15.1936</v>
      </c>
      <c r="M2" s="62">
        <v>59.288899999999998</v>
      </c>
      <c r="N2" s="62">
        <v>1.0115000000000001</v>
      </c>
      <c r="O2" s="62">
        <v>1024.3887</v>
      </c>
      <c r="P2" s="62">
        <v>43.675600000000003</v>
      </c>
      <c r="Q2" s="62">
        <v>13.843500000000001</v>
      </c>
      <c r="R2" s="62">
        <v>72.406599999999997</v>
      </c>
      <c r="S2" s="62">
        <v>5.2081999999999997</v>
      </c>
      <c r="T2" s="62">
        <v>3.6448</v>
      </c>
      <c r="U2" s="62">
        <v>0.48649999999999999</v>
      </c>
    </row>
    <row r="3" spans="1:21" s="4" customFormat="1" x14ac:dyDescent="0.15">
      <c r="A3" s="54" t="s">
        <v>1</v>
      </c>
      <c r="B3" s="13" t="s">
        <v>10</v>
      </c>
      <c r="C3" s="62">
        <v>9.4158000000000008</v>
      </c>
      <c r="D3" s="62">
        <v>43.010300000000001</v>
      </c>
      <c r="E3" s="62">
        <v>5.7694000000000001</v>
      </c>
      <c r="F3" s="62">
        <v>7.0503</v>
      </c>
      <c r="G3" s="62">
        <v>2.9590000000000001</v>
      </c>
      <c r="H3" s="62">
        <v>2.8624999999999998</v>
      </c>
      <c r="I3" s="62">
        <v>3.5203000000000002</v>
      </c>
      <c r="J3" s="62">
        <v>2.7044000000000001</v>
      </c>
      <c r="K3" s="62">
        <v>0.71060000000000001</v>
      </c>
      <c r="L3" s="62">
        <v>3.5226999999999999</v>
      </c>
      <c r="M3" s="62">
        <v>17.440000000000001</v>
      </c>
      <c r="N3" s="62">
        <v>0.39829999999999999</v>
      </c>
      <c r="O3" s="62">
        <v>323.18549999999999</v>
      </c>
      <c r="P3" s="62">
        <v>14.976100000000001</v>
      </c>
      <c r="Q3" s="62">
        <v>4.3303000000000003</v>
      </c>
      <c r="R3" s="62">
        <v>20.311900000000001</v>
      </c>
      <c r="S3" s="62">
        <v>1.4657</v>
      </c>
      <c r="T3" s="62">
        <v>1.0696000000000001</v>
      </c>
      <c r="U3" s="62">
        <v>0.13719999999999999</v>
      </c>
    </row>
    <row r="4" spans="1:21" s="4" customFormat="1" x14ac:dyDescent="0.15">
      <c r="A4" s="54"/>
      <c r="B4" s="21" t="s">
        <v>11</v>
      </c>
      <c r="C4" s="62">
        <v>14.532999999999999</v>
      </c>
      <c r="D4" s="62">
        <v>81.270799999999994</v>
      </c>
      <c r="E4" s="62">
        <v>5.5548000000000002</v>
      </c>
      <c r="F4" s="62">
        <v>5.8587999999999996</v>
      </c>
      <c r="G4" s="62">
        <v>1.9799</v>
      </c>
      <c r="H4" s="62">
        <v>4.7794999999999996</v>
      </c>
      <c r="I4" s="62">
        <v>4.2697000000000003</v>
      </c>
      <c r="J4" s="62">
        <v>3.9647999999999999</v>
      </c>
      <c r="K4" s="62">
        <v>1.1511</v>
      </c>
      <c r="L4" s="62">
        <v>3.7576000000000001</v>
      </c>
      <c r="M4" s="62">
        <v>35.651600000000002</v>
      </c>
      <c r="N4" s="62">
        <v>0.7802</v>
      </c>
      <c r="O4" s="62">
        <v>675.17250000000001</v>
      </c>
      <c r="P4" s="62">
        <v>27.486699999999999</v>
      </c>
      <c r="Q4" s="62">
        <v>9.0966000000000005</v>
      </c>
      <c r="R4" s="62">
        <v>41.43</v>
      </c>
      <c r="S4" s="62">
        <v>2.1214</v>
      </c>
      <c r="T4" s="62">
        <v>1.9234</v>
      </c>
      <c r="U4" s="62">
        <v>0.24610000000000001</v>
      </c>
    </row>
    <row r="5" spans="1:21" s="4" customFormat="1" x14ac:dyDescent="0.15">
      <c r="A5" s="54"/>
      <c r="B5" s="61" t="s">
        <v>12</v>
      </c>
      <c r="C5" s="53">
        <v>1.6511</v>
      </c>
      <c r="D5" s="53">
        <v>8.9730000000000008</v>
      </c>
      <c r="E5" s="53">
        <v>1.2548999999999999</v>
      </c>
      <c r="F5" s="53">
        <v>1.3669</v>
      </c>
      <c r="G5" s="53">
        <v>0.82430000000000003</v>
      </c>
      <c r="H5" s="53">
        <v>3.0432000000000001</v>
      </c>
      <c r="I5" s="53">
        <v>1.3812</v>
      </c>
      <c r="J5" s="53">
        <v>2.3902999999999999</v>
      </c>
      <c r="K5" s="53">
        <v>0.57499999999999996</v>
      </c>
      <c r="L5" s="53">
        <v>1.5762</v>
      </c>
      <c r="M5" s="53">
        <v>2.4075000000000002</v>
      </c>
      <c r="N5" s="53">
        <v>0.47860000000000003</v>
      </c>
      <c r="O5" s="53">
        <v>3.5041000000000002</v>
      </c>
      <c r="P5" s="53">
        <v>0.77259999999999995</v>
      </c>
      <c r="Q5" s="53">
        <v>2.0735999999999999</v>
      </c>
      <c r="R5" s="53">
        <v>0</v>
      </c>
      <c r="S5" s="53">
        <v>0.32669999999999999</v>
      </c>
      <c r="T5" s="53">
        <v>3.4700000000000002E-2</v>
      </c>
      <c r="U5" s="53">
        <v>9.2999999999999992E-3</v>
      </c>
    </row>
    <row r="6" spans="1:21" s="4" customFormat="1" x14ac:dyDescent="0.15">
      <c r="A6" s="54"/>
      <c r="B6" s="61" t="s">
        <v>13</v>
      </c>
      <c r="C6" s="53">
        <v>4.0022000000000002</v>
      </c>
      <c r="D6" s="53">
        <v>8.1053999999999995</v>
      </c>
      <c r="E6" s="53">
        <v>1.0862000000000001</v>
      </c>
      <c r="F6" s="53">
        <v>1.0710999999999999</v>
      </c>
      <c r="G6" s="53">
        <v>0.75360000000000005</v>
      </c>
      <c r="H6" s="53">
        <v>0.75180000000000002</v>
      </c>
      <c r="I6" s="53">
        <v>1.4367000000000001</v>
      </c>
      <c r="J6" s="53">
        <v>0.48180000000000001</v>
      </c>
      <c r="K6" s="53">
        <v>0.59340000000000004</v>
      </c>
      <c r="L6" s="53">
        <v>1.4694</v>
      </c>
      <c r="M6" s="53">
        <v>3.1545999999999998</v>
      </c>
      <c r="N6" s="53">
        <v>0.73119999999999996</v>
      </c>
      <c r="O6" s="53">
        <v>7.9339000000000004</v>
      </c>
      <c r="P6" s="53">
        <v>1.5163</v>
      </c>
      <c r="Q6" s="53">
        <v>2.3361999999999998</v>
      </c>
      <c r="R6" s="53">
        <v>3.3607</v>
      </c>
      <c r="S6" s="53">
        <v>0.3075</v>
      </c>
      <c r="T6" s="53">
        <v>0.1004</v>
      </c>
      <c r="U6" s="53">
        <v>1.6000000000000001E-3</v>
      </c>
    </row>
    <row r="7" spans="1:21" s="4" customFormat="1" x14ac:dyDescent="0.15">
      <c r="A7" s="56"/>
      <c r="B7" s="63" t="s">
        <v>14</v>
      </c>
      <c r="C7" s="53">
        <v>13.2159</v>
      </c>
      <c r="D7" s="53">
        <v>13.514799999999999</v>
      </c>
      <c r="E7" s="53">
        <v>4.0148999999999999</v>
      </c>
      <c r="F7" s="53">
        <v>4.0632999999999999</v>
      </c>
      <c r="G7" s="53">
        <v>2.2837000000000001</v>
      </c>
      <c r="H7" s="53">
        <v>2.4135</v>
      </c>
      <c r="I7" s="53">
        <v>2.7547999999999999</v>
      </c>
      <c r="J7" s="53">
        <v>1.3627</v>
      </c>
      <c r="K7" s="53">
        <v>0.81899999999999995</v>
      </c>
      <c r="L7" s="53">
        <v>2.8546</v>
      </c>
      <c r="M7" s="53">
        <v>6.0648999999999997</v>
      </c>
      <c r="N7" s="53">
        <v>1.1214</v>
      </c>
      <c r="O7" s="53">
        <v>13.3697</v>
      </c>
      <c r="P7" s="53">
        <v>4.6418999999999997</v>
      </c>
      <c r="Q7" s="53">
        <v>2.8721000000000001</v>
      </c>
      <c r="R7" s="53">
        <v>12.990600000000001</v>
      </c>
      <c r="S7" s="53">
        <v>0.9899</v>
      </c>
      <c r="T7" s="53">
        <v>0.62329999999999997</v>
      </c>
      <c r="U7" s="53">
        <v>4.2500000000000003E-2</v>
      </c>
    </row>
    <row r="8" spans="1:21" s="4" customFormat="1" x14ac:dyDescent="0.15">
      <c r="A8" s="54"/>
      <c r="B8" s="8" t="s">
        <v>70</v>
      </c>
      <c r="C8" s="62">
        <v>59.142499999999998</v>
      </c>
      <c r="D8" s="62">
        <v>103.6293</v>
      </c>
      <c r="E8" s="62">
        <v>17.144500000000001</v>
      </c>
      <c r="F8" s="62">
        <v>12.615399999999999</v>
      </c>
      <c r="G8" s="62">
        <v>6.5483000000000002</v>
      </c>
      <c r="H8" s="62">
        <v>12.3195</v>
      </c>
      <c r="I8" s="62">
        <v>7.5773999999999999</v>
      </c>
      <c r="J8" s="62">
        <v>8.5952999999999999</v>
      </c>
      <c r="K8" s="62">
        <v>2.0103</v>
      </c>
      <c r="L8" s="62">
        <v>7.4337999999999997</v>
      </c>
      <c r="M8" s="62">
        <v>60.463700000000003</v>
      </c>
      <c r="N8" s="62">
        <v>3.2942</v>
      </c>
      <c r="O8" s="62">
        <v>820.09709999999995</v>
      </c>
      <c r="P8" s="62">
        <v>45.292000000000002</v>
      </c>
      <c r="Q8" s="62">
        <v>13.320600000000001</v>
      </c>
      <c r="R8" s="62">
        <v>108.9492</v>
      </c>
      <c r="S8" s="62">
        <v>4.2523</v>
      </c>
      <c r="T8" s="62">
        <v>4.0461</v>
      </c>
      <c r="U8" s="62">
        <v>0.53200000000000003</v>
      </c>
    </row>
    <row r="9" spans="1:21" s="4" customFormat="1" x14ac:dyDescent="0.15">
      <c r="A9" s="54" t="s">
        <v>2</v>
      </c>
      <c r="B9" s="13" t="s">
        <v>15</v>
      </c>
      <c r="C9" s="62">
        <v>20.428699999999999</v>
      </c>
      <c r="D9" s="62">
        <v>114.00369999999999</v>
      </c>
      <c r="E9" s="62">
        <v>6.8559000000000001</v>
      </c>
      <c r="F9" s="62">
        <v>5.9493999999999998</v>
      </c>
      <c r="G9" s="62">
        <v>2.1665999999999999</v>
      </c>
      <c r="H9" s="62">
        <v>6.9089</v>
      </c>
      <c r="I9" s="62">
        <v>4.6557000000000004</v>
      </c>
      <c r="J9" s="62">
        <v>6.5507</v>
      </c>
      <c r="K9" s="62">
        <v>1.5286</v>
      </c>
      <c r="L9" s="62">
        <v>4.3753000000000002</v>
      </c>
      <c r="M9" s="62">
        <v>49.204000000000001</v>
      </c>
      <c r="N9" s="62">
        <v>1.0646</v>
      </c>
      <c r="O9" s="62">
        <v>801.4239</v>
      </c>
      <c r="P9" s="62">
        <v>32.086500000000001</v>
      </c>
      <c r="Q9" s="62">
        <v>10.800800000000001</v>
      </c>
      <c r="R9" s="62">
        <v>66.234300000000005</v>
      </c>
      <c r="S9" s="62">
        <v>2.2385999999999999</v>
      </c>
      <c r="T9" s="62">
        <v>2.0407999999999999</v>
      </c>
      <c r="U9" s="62">
        <v>0.33119999999999999</v>
      </c>
    </row>
    <row r="10" spans="1:21" s="4" customFormat="1" x14ac:dyDescent="0.15">
      <c r="A10" s="54"/>
      <c r="B10" s="21" t="s">
        <v>16</v>
      </c>
      <c r="C10" s="62">
        <v>19.514500000000002</v>
      </c>
      <c r="D10" s="62">
        <v>101.495</v>
      </c>
      <c r="E10" s="62">
        <v>5.2286999999999999</v>
      </c>
      <c r="F10" s="62">
        <v>4.5872999999999999</v>
      </c>
      <c r="G10" s="62">
        <v>1.3591</v>
      </c>
      <c r="H10" s="62">
        <v>6.4229000000000003</v>
      </c>
      <c r="I10" s="62">
        <v>4.2988999999999997</v>
      </c>
      <c r="J10" s="62">
        <v>5.3018000000000001</v>
      </c>
      <c r="K10" s="62">
        <v>1.3502000000000001</v>
      </c>
      <c r="L10" s="62">
        <v>3.7288000000000001</v>
      </c>
      <c r="M10" s="62">
        <v>48.875799999999998</v>
      </c>
      <c r="N10" s="62">
        <v>1.1789000000000001</v>
      </c>
      <c r="O10" s="62">
        <v>794.34569999999997</v>
      </c>
      <c r="P10" s="62">
        <v>29.646699999999999</v>
      </c>
      <c r="Q10" s="62">
        <v>10.5366</v>
      </c>
      <c r="R10" s="62">
        <v>69.539299999999997</v>
      </c>
      <c r="S10" s="62">
        <v>1.9944</v>
      </c>
      <c r="T10" s="62">
        <v>1.9446000000000001</v>
      </c>
      <c r="U10" s="62">
        <v>0.28670000000000001</v>
      </c>
    </row>
    <row r="11" spans="1:21" s="4" customFormat="1" x14ac:dyDescent="0.15">
      <c r="A11" s="54"/>
      <c r="B11" s="64" t="s">
        <v>71</v>
      </c>
      <c r="C11" s="53">
        <v>3.1082000000000001</v>
      </c>
      <c r="D11" s="53">
        <v>9.0190999999999999</v>
      </c>
      <c r="E11" s="53">
        <v>1.3528</v>
      </c>
      <c r="F11" s="53">
        <v>1.3085</v>
      </c>
      <c r="G11" s="53">
        <v>0.76100000000000001</v>
      </c>
      <c r="H11" s="53">
        <v>0.47610000000000002</v>
      </c>
      <c r="I11" s="53">
        <v>1.1516</v>
      </c>
      <c r="J11" s="53">
        <v>0.43740000000000001</v>
      </c>
      <c r="K11" s="53">
        <v>0.6169</v>
      </c>
      <c r="L11" s="53">
        <v>1.8651</v>
      </c>
      <c r="M11" s="53">
        <v>4.1646000000000001</v>
      </c>
      <c r="N11" s="53">
        <v>0.80349999999999999</v>
      </c>
      <c r="O11" s="53">
        <v>9.2101000000000006</v>
      </c>
      <c r="P11" s="53">
        <v>1.5152000000000001</v>
      </c>
      <c r="Q11" s="53">
        <v>2.2065999999999999</v>
      </c>
      <c r="R11" s="53">
        <v>1.9723999999999999</v>
      </c>
      <c r="S11" s="53">
        <v>0.31590000000000001</v>
      </c>
      <c r="T11" s="53">
        <v>7.7200000000000005E-2</v>
      </c>
      <c r="U11" s="53">
        <v>3.5000000000000001E-3</v>
      </c>
    </row>
    <row r="12" spans="1:21" s="4" customFormat="1" x14ac:dyDescent="0.15">
      <c r="A12" s="54"/>
      <c r="B12" s="61" t="s">
        <v>17</v>
      </c>
      <c r="C12" s="53">
        <v>4.9725999999999999</v>
      </c>
      <c r="D12" s="53">
        <v>16.901</v>
      </c>
      <c r="E12" s="53">
        <v>5.1917</v>
      </c>
      <c r="F12" s="53">
        <v>6.5399000000000003</v>
      </c>
      <c r="G12" s="53">
        <v>3.1985999999999999</v>
      </c>
      <c r="H12" s="53">
        <v>0.78979999999999995</v>
      </c>
      <c r="I12" s="53">
        <v>2.6120999999999999</v>
      </c>
      <c r="J12" s="53">
        <v>0.97250000000000003</v>
      </c>
      <c r="K12" s="53">
        <v>0.67679999999999996</v>
      </c>
      <c r="L12" s="53">
        <v>3.9558</v>
      </c>
      <c r="M12" s="53">
        <v>5.6984000000000004</v>
      </c>
      <c r="N12" s="53">
        <v>0.7571</v>
      </c>
      <c r="O12" s="53">
        <v>10.7967</v>
      </c>
      <c r="P12" s="53">
        <v>2.8386999999999998</v>
      </c>
      <c r="Q12" s="53">
        <v>2.1193</v>
      </c>
      <c r="R12" s="53">
        <v>1.2364999999999999</v>
      </c>
      <c r="S12" s="53">
        <v>0.87460000000000004</v>
      </c>
      <c r="T12" s="53">
        <v>0.2908</v>
      </c>
      <c r="U12" s="53">
        <v>2.4400000000000002E-2</v>
      </c>
    </row>
    <row r="13" spans="1:21" s="4" customFormat="1" x14ac:dyDescent="0.15">
      <c r="A13" s="56"/>
      <c r="B13" s="63" t="s">
        <v>18</v>
      </c>
      <c r="C13" s="53">
        <v>3.2155999999999998</v>
      </c>
      <c r="D13" s="53">
        <v>12.9251</v>
      </c>
      <c r="E13" s="53">
        <v>3.5123000000000002</v>
      </c>
      <c r="F13" s="53">
        <v>4.2831000000000001</v>
      </c>
      <c r="G13" s="53">
        <v>2.1309999999999998</v>
      </c>
      <c r="H13" s="53">
        <v>0.48509999999999998</v>
      </c>
      <c r="I13" s="53">
        <v>1.8826000000000001</v>
      </c>
      <c r="J13" s="53">
        <v>0.88439999999999996</v>
      </c>
      <c r="K13" s="53">
        <v>0.70550000000000002</v>
      </c>
      <c r="L13" s="53">
        <v>2.8885000000000001</v>
      </c>
      <c r="M13" s="53">
        <v>4.6021000000000001</v>
      </c>
      <c r="N13" s="53">
        <v>0.68500000000000005</v>
      </c>
      <c r="O13" s="53">
        <v>14.2104</v>
      </c>
      <c r="P13" s="53">
        <v>1.631</v>
      </c>
      <c r="Q13" s="53">
        <v>1.9560999999999999</v>
      </c>
      <c r="R13" s="53">
        <v>0.14130000000000001</v>
      </c>
      <c r="S13" s="53">
        <v>0.58679999999999999</v>
      </c>
      <c r="T13" s="53">
        <v>8.4199999999999997E-2</v>
      </c>
      <c r="U13" s="53">
        <v>1.01E-2</v>
      </c>
    </row>
    <row r="14" spans="1:21" s="4" customFormat="1" x14ac:dyDescent="0.15">
      <c r="A14" s="54"/>
      <c r="B14" s="8" t="s">
        <v>19</v>
      </c>
      <c r="C14" s="62">
        <v>21.682400000000001</v>
      </c>
      <c r="D14" s="62">
        <v>110.72450000000001</v>
      </c>
      <c r="E14" s="62">
        <v>27.4133</v>
      </c>
      <c r="F14" s="62">
        <v>9.6313999999999993</v>
      </c>
      <c r="G14" s="62">
        <v>5.9710000000000001</v>
      </c>
      <c r="H14" s="62">
        <v>7.2857000000000003</v>
      </c>
      <c r="I14" s="62">
        <v>7.3162000000000003</v>
      </c>
      <c r="J14" s="62">
        <v>9.5714000000000006</v>
      </c>
      <c r="K14" s="62">
        <v>2.3071000000000002</v>
      </c>
      <c r="L14" s="62">
        <v>6.3832000000000004</v>
      </c>
      <c r="M14" s="62">
        <v>53.8902</v>
      </c>
      <c r="N14" s="62">
        <v>1.7014</v>
      </c>
      <c r="O14" s="62">
        <v>934.73450000000003</v>
      </c>
      <c r="P14" s="62">
        <v>26.6586</v>
      </c>
      <c r="Q14" s="62">
        <v>11.1455</v>
      </c>
      <c r="R14" s="62">
        <v>82.649699999999996</v>
      </c>
      <c r="S14" s="62">
        <v>3.1311</v>
      </c>
      <c r="T14" s="62">
        <v>2.3403999999999998</v>
      </c>
      <c r="U14" s="62">
        <v>0.34820000000000001</v>
      </c>
    </row>
    <row r="15" spans="1:21" s="4" customFormat="1" x14ac:dyDescent="0.15">
      <c r="A15" s="54" t="s">
        <v>3</v>
      </c>
      <c r="B15" s="13" t="s">
        <v>20</v>
      </c>
      <c r="C15" s="62">
        <v>23.5594</v>
      </c>
      <c r="D15" s="62">
        <v>127.82470000000001</v>
      </c>
      <c r="E15" s="62">
        <v>11.0503</v>
      </c>
      <c r="F15" s="62">
        <v>7.5133000000000001</v>
      </c>
      <c r="G15" s="62">
        <v>3.3946000000000001</v>
      </c>
      <c r="H15" s="62">
        <v>7.8887999999999998</v>
      </c>
      <c r="I15" s="62">
        <v>7.7766999999999999</v>
      </c>
      <c r="J15" s="62">
        <v>11.6502</v>
      </c>
      <c r="K15" s="62">
        <v>2.3306</v>
      </c>
      <c r="L15" s="62">
        <v>5.8769</v>
      </c>
      <c r="M15" s="62">
        <v>62.200200000000002</v>
      </c>
      <c r="N15" s="62">
        <v>1.6785000000000001</v>
      </c>
      <c r="O15" s="62">
        <v>1119.6658</v>
      </c>
      <c r="P15" s="62">
        <v>30.211200000000002</v>
      </c>
      <c r="Q15" s="62">
        <v>13.253500000000001</v>
      </c>
      <c r="R15" s="62">
        <v>96.123400000000004</v>
      </c>
      <c r="S15" s="62">
        <v>2.7429000000000001</v>
      </c>
      <c r="T15" s="62">
        <v>2.1640999999999999</v>
      </c>
      <c r="U15" s="62">
        <v>0.40039999999999998</v>
      </c>
    </row>
    <row r="16" spans="1:21" s="4" customFormat="1" x14ac:dyDescent="0.15">
      <c r="A16" s="54"/>
      <c r="B16" s="21" t="s">
        <v>21</v>
      </c>
      <c r="C16" s="62">
        <v>20.628900000000002</v>
      </c>
      <c r="D16" s="62">
        <v>112.8869</v>
      </c>
      <c r="E16" s="62">
        <v>3.8984999999999999</v>
      </c>
      <c r="F16" s="62">
        <v>4.2484999999999999</v>
      </c>
      <c r="G16" s="62">
        <v>1.6121000000000001</v>
      </c>
      <c r="H16" s="62">
        <v>7.4583000000000004</v>
      </c>
      <c r="I16" s="62">
        <v>6.8068999999999997</v>
      </c>
      <c r="J16" s="62">
        <v>10.591100000000001</v>
      </c>
      <c r="K16" s="62">
        <v>2.1282999999999999</v>
      </c>
      <c r="L16" s="62">
        <v>4.5164999999999997</v>
      </c>
      <c r="M16" s="62">
        <v>56.608499999999999</v>
      </c>
      <c r="N16" s="62">
        <v>1.8387</v>
      </c>
      <c r="O16" s="62">
        <v>1050.8069</v>
      </c>
      <c r="P16" s="62">
        <v>26.677800000000001</v>
      </c>
      <c r="Q16" s="62">
        <v>12.5802</v>
      </c>
      <c r="R16" s="62">
        <v>88.000699999999995</v>
      </c>
      <c r="S16" s="62">
        <v>2.2711000000000001</v>
      </c>
      <c r="T16" s="62">
        <v>1.9728000000000001</v>
      </c>
      <c r="U16" s="62">
        <v>0.34660000000000002</v>
      </c>
    </row>
    <row r="17" spans="1:21" s="4" customFormat="1" x14ac:dyDescent="0.15">
      <c r="A17" s="54"/>
      <c r="B17" s="64" t="s">
        <v>22</v>
      </c>
      <c r="C17" s="53">
        <v>3.1238999999999999</v>
      </c>
      <c r="D17" s="53">
        <v>12.010400000000001</v>
      </c>
      <c r="E17" s="53">
        <v>2.5592000000000001</v>
      </c>
      <c r="F17" s="53">
        <v>2.645</v>
      </c>
      <c r="G17" s="53">
        <v>1.3722000000000001</v>
      </c>
      <c r="H17" s="53">
        <v>0.37780000000000002</v>
      </c>
      <c r="I17" s="53">
        <v>1.9039999999999999</v>
      </c>
      <c r="J17" s="53">
        <v>0.64359999999999995</v>
      </c>
      <c r="K17" s="53">
        <v>1.028</v>
      </c>
      <c r="L17" s="53">
        <v>2.5777999999999999</v>
      </c>
      <c r="M17" s="53">
        <v>4.4664999999999999</v>
      </c>
      <c r="N17" s="53">
        <v>1.635</v>
      </c>
      <c r="O17" s="53">
        <v>63.584800000000001</v>
      </c>
      <c r="P17" s="53">
        <v>1.393</v>
      </c>
      <c r="Q17" s="53">
        <v>3.2109000000000001</v>
      </c>
      <c r="R17" s="53">
        <v>0.94520000000000004</v>
      </c>
      <c r="S17" s="53">
        <v>0.61880000000000002</v>
      </c>
      <c r="T17" s="53">
        <v>4.0599999999999997E-2</v>
      </c>
      <c r="U17" s="53">
        <v>3.78E-2</v>
      </c>
    </row>
    <row r="18" spans="1:21" s="4" customFormat="1" x14ac:dyDescent="0.15">
      <c r="A18" s="54"/>
      <c r="B18" s="61" t="s">
        <v>23</v>
      </c>
      <c r="C18" s="53">
        <v>3.5520999999999998</v>
      </c>
      <c r="D18" s="53">
        <v>13.1257</v>
      </c>
      <c r="E18" s="53">
        <v>3.1606000000000001</v>
      </c>
      <c r="F18" s="53">
        <v>3.4256000000000002</v>
      </c>
      <c r="G18" s="53">
        <v>1.7541</v>
      </c>
      <c r="H18" s="53">
        <v>0.44890000000000002</v>
      </c>
      <c r="I18" s="53">
        <v>2.0625</v>
      </c>
      <c r="J18" s="53">
        <v>0.73909999999999998</v>
      </c>
      <c r="K18" s="53">
        <v>1.0692999999999999</v>
      </c>
      <c r="L18" s="53">
        <v>2.8165</v>
      </c>
      <c r="M18" s="53">
        <v>4.5835999999999997</v>
      </c>
      <c r="N18" s="53">
        <v>1.4859</v>
      </c>
      <c r="O18" s="53">
        <v>77.164699999999996</v>
      </c>
      <c r="P18" s="53">
        <v>1.4994000000000001</v>
      </c>
      <c r="Q18" s="53">
        <v>3.5611999999999999</v>
      </c>
      <c r="R18" s="53">
        <v>1.1586000000000001</v>
      </c>
      <c r="S18" s="53">
        <v>0.81340000000000001</v>
      </c>
      <c r="T18" s="53">
        <v>1.7500000000000002E-2</v>
      </c>
      <c r="U18" s="53">
        <v>6.93E-2</v>
      </c>
    </row>
    <row r="19" spans="1:21" s="4" customFormat="1" x14ac:dyDescent="0.15">
      <c r="A19" s="56"/>
      <c r="B19" s="63" t="s">
        <v>24</v>
      </c>
      <c r="C19" s="53">
        <v>5.2500999999999998</v>
      </c>
      <c r="D19" s="53">
        <v>16.406300000000002</v>
      </c>
      <c r="E19" s="53">
        <v>5.1665000000000001</v>
      </c>
      <c r="F19" s="53">
        <v>5.6241000000000003</v>
      </c>
      <c r="G19" s="53">
        <v>2.8931</v>
      </c>
      <c r="H19" s="53">
        <v>0.72870000000000001</v>
      </c>
      <c r="I19" s="53">
        <v>2.5644999999999998</v>
      </c>
      <c r="J19" s="53">
        <v>1.3170999999999999</v>
      </c>
      <c r="K19" s="53">
        <v>1.1746000000000001</v>
      </c>
      <c r="L19" s="53">
        <v>3.6547999999999998</v>
      </c>
      <c r="M19" s="53">
        <v>5.1352000000000002</v>
      </c>
      <c r="N19" s="53">
        <v>1.3968</v>
      </c>
      <c r="O19" s="53">
        <v>75.597399999999993</v>
      </c>
      <c r="P19" s="53">
        <v>2.1655000000000002</v>
      </c>
      <c r="Q19" s="53">
        <v>2.9068000000000001</v>
      </c>
      <c r="R19" s="53">
        <v>0.70189999999999997</v>
      </c>
      <c r="S19" s="53">
        <v>1.0676000000000001</v>
      </c>
      <c r="T19" s="53">
        <v>0.1769</v>
      </c>
      <c r="U19" s="53">
        <v>6.2799999999999995E-2</v>
      </c>
    </row>
    <row r="20" spans="1:21" s="10" customFormat="1" x14ac:dyDescent="0.15">
      <c r="A20" s="54"/>
      <c r="B20" s="8" t="s">
        <v>25</v>
      </c>
      <c r="C20" s="62">
        <v>28.373999999999999</v>
      </c>
      <c r="D20" s="62">
        <v>62.120800000000003</v>
      </c>
      <c r="E20" s="62">
        <v>47.669600000000003</v>
      </c>
      <c r="F20" s="62">
        <v>10.947699999999999</v>
      </c>
      <c r="G20" s="62">
        <v>5.7100999999999997</v>
      </c>
      <c r="H20" s="62">
        <v>3.7347000000000001</v>
      </c>
      <c r="I20" s="62">
        <v>3.5903</v>
      </c>
      <c r="J20" s="62">
        <v>6.3512000000000004</v>
      </c>
      <c r="K20" s="62">
        <v>1.8898999999999999</v>
      </c>
      <c r="L20" s="62">
        <v>12.527699999999999</v>
      </c>
      <c r="M20" s="62">
        <v>29.4861</v>
      </c>
      <c r="N20" s="62">
        <v>1.0175000000000001</v>
      </c>
      <c r="O20" s="62">
        <v>227.90649999999999</v>
      </c>
      <c r="P20" s="62">
        <v>21.479600000000001</v>
      </c>
      <c r="Q20" s="62">
        <v>6.5320999999999998</v>
      </c>
      <c r="R20" s="62">
        <v>32.558399999999999</v>
      </c>
      <c r="S20" s="62">
        <v>3.6981000000000002</v>
      </c>
      <c r="T20" s="62">
        <v>1.5992999999999999</v>
      </c>
      <c r="U20" s="62">
        <v>0.23780000000000001</v>
      </c>
    </row>
    <row r="21" spans="1:21" s="4" customFormat="1" x14ac:dyDescent="0.15">
      <c r="A21" s="54" t="s">
        <v>4</v>
      </c>
      <c r="B21" s="13" t="s">
        <v>26</v>
      </c>
      <c r="C21" s="62">
        <v>28.3949</v>
      </c>
      <c r="D21" s="62">
        <v>56.629600000000003</v>
      </c>
      <c r="E21" s="62">
        <v>20.13</v>
      </c>
      <c r="F21" s="62">
        <v>5.6120999999999999</v>
      </c>
      <c r="G21" s="62">
        <v>1.7784</v>
      </c>
      <c r="H21" s="62">
        <v>4.4165999999999999</v>
      </c>
      <c r="I21" s="62">
        <v>3.3209</v>
      </c>
      <c r="J21" s="62">
        <v>6.3048000000000002</v>
      </c>
      <c r="K21" s="62">
        <v>0.78149999999999997</v>
      </c>
      <c r="L21" s="62">
        <v>10.1783</v>
      </c>
      <c r="M21" s="62">
        <v>27.794499999999999</v>
      </c>
      <c r="N21" s="62">
        <v>1.0426</v>
      </c>
      <c r="O21" s="62">
        <v>228.7989</v>
      </c>
      <c r="P21" s="62">
        <v>20.883500000000002</v>
      </c>
      <c r="Q21" s="62">
        <v>8.0998999999999999</v>
      </c>
      <c r="R21" s="62">
        <v>37.174799999999998</v>
      </c>
      <c r="S21" s="62">
        <v>2.1738</v>
      </c>
      <c r="T21" s="62">
        <v>0.98970000000000002</v>
      </c>
      <c r="U21" s="62">
        <v>0.24310000000000001</v>
      </c>
    </row>
    <row r="22" spans="1:21" s="4" customFormat="1" x14ac:dyDescent="0.15">
      <c r="A22" s="54"/>
      <c r="B22" s="21" t="s">
        <v>27</v>
      </c>
      <c r="C22" s="62">
        <v>29.218800000000002</v>
      </c>
      <c r="D22" s="62">
        <v>64.101299999999995</v>
      </c>
      <c r="E22" s="62">
        <v>23.6081</v>
      </c>
      <c r="F22" s="62">
        <v>8.8853000000000009</v>
      </c>
      <c r="G22" s="62">
        <v>3.0874000000000001</v>
      </c>
      <c r="H22" s="62">
        <v>4.1300999999999997</v>
      </c>
      <c r="I22" s="62">
        <v>4.29</v>
      </c>
      <c r="J22" s="62">
        <v>7.024</v>
      </c>
      <c r="K22" s="62">
        <v>0.75290000000000001</v>
      </c>
      <c r="L22" s="62">
        <v>11.6175</v>
      </c>
      <c r="M22" s="62">
        <v>31.077500000000001</v>
      </c>
      <c r="N22" s="62">
        <v>1.0213000000000001</v>
      </c>
      <c r="O22" s="62">
        <v>242.2346</v>
      </c>
      <c r="P22" s="62">
        <v>21.677800000000001</v>
      </c>
      <c r="Q22" s="62">
        <v>7.8978999999999999</v>
      </c>
      <c r="R22" s="62">
        <v>37.326500000000003</v>
      </c>
      <c r="S22" s="62">
        <v>2.4209999999999998</v>
      </c>
      <c r="T22" s="62">
        <v>0.87370000000000003</v>
      </c>
      <c r="U22" s="62">
        <v>0.21299999999999999</v>
      </c>
    </row>
    <row r="23" spans="1:21" x14ac:dyDescent="0.15">
      <c r="A23" s="54"/>
      <c r="B23" s="64" t="s">
        <v>28</v>
      </c>
      <c r="C23" s="53">
        <v>7.8503999999999996</v>
      </c>
      <c r="D23" s="53">
        <v>6.8170999999999999</v>
      </c>
      <c r="E23" s="53">
        <v>17.3782</v>
      </c>
      <c r="F23" s="53">
        <v>3.4832000000000001</v>
      </c>
      <c r="G23" s="53">
        <v>0.81100000000000005</v>
      </c>
      <c r="H23" s="53">
        <v>0.54879999999999995</v>
      </c>
      <c r="I23" s="53">
        <v>1.0266999999999999</v>
      </c>
      <c r="J23" s="53">
        <v>0.43419999999999997</v>
      </c>
      <c r="K23" s="53">
        <v>0.377</v>
      </c>
      <c r="L23" s="53">
        <v>7.3238000000000003</v>
      </c>
      <c r="M23" s="53">
        <v>12.973800000000001</v>
      </c>
      <c r="N23" s="53">
        <v>1.0939000000000001</v>
      </c>
      <c r="O23" s="53">
        <v>34.107999999999997</v>
      </c>
      <c r="P23" s="53">
        <v>1.1767000000000001</v>
      </c>
      <c r="Q23" s="53">
        <v>1.8815</v>
      </c>
      <c r="R23" s="53">
        <v>2.2012999999999998</v>
      </c>
      <c r="S23" s="53">
        <v>0.74519999999999997</v>
      </c>
      <c r="T23" s="53">
        <v>0</v>
      </c>
      <c r="U23" s="53">
        <v>8.1199999999999994E-2</v>
      </c>
    </row>
    <row r="24" spans="1:21" x14ac:dyDescent="0.15">
      <c r="A24" s="54"/>
      <c r="B24" s="61" t="s">
        <v>29</v>
      </c>
      <c r="C24" s="53">
        <v>13.924099999999999</v>
      </c>
      <c r="D24" s="53">
        <v>11.085699999999999</v>
      </c>
      <c r="E24" s="53">
        <v>17.464300000000001</v>
      </c>
      <c r="F24" s="53">
        <v>4.4023000000000003</v>
      </c>
      <c r="G24" s="53">
        <v>1.3429</v>
      </c>
      <c r="H24" s="53">
        <v>1.5547</v>
      </c>
      <c r="I24" s="53">
        <v>1.4811000000000001</v>
      </c>
      <c r="J24" s="53">
        <v>0.74360000000000004</v>
      </c>
      <c r="K24" s="53">
        <v>0.5837</v>
      </c>
      <c r="L24" s="53">
        <v>7.3532999999999999</v>
      </c>
      <c r="M24" s="53">
        <v>11.983700000000001</v>
      </c>
      <c r="N24" s="53">
        <v>1.0654999999999999</v>
      </c>
      <c r="O24" s="53">
        <v>36.7699</v>
      </c>
      <c r="P24" s="53">
        <v>3.0951</v>
      </c>
      <c r="Q24" s="53">
        <v>1.9253</v>
      </c>
      <c r="R24" s="53">
        <v>4.7706999999999997</v>
      </c>
      <c r="S24" s="53">
        <v>1.6956</v>
      </c>
      <c r="T24" s="53">
        <v>0.31759999999999999</v>
      </c>
      <c r="U24" s="53">
        <v>0.28239999999999998</v>
      </c>
    </row>
    <row r="25" spans="1:21" x14ac:dyDescent="0.15">
      <c r="A25" s="56"/>
      <c r="B25" s="63" t="s">
        <v>30</v>
      </c>
      <c r="C25" s="53">
        <v>13.255800000000001</v>
      </c>
      <c r="D25" s="53">
        <v>14.523899999999999</v>
      </c>
      <c r="E25" s="53">
        <v>18.526399999999999</v>
      </c>
      <c r="F25" s="53">
        <v>5.4774000000000003</v>
      </c>
      <c r="G25" s="53">
        <v>1.7436</v>
      </c>
      <c r="H25" s="53">
        <v>1.2646999999999999</v>
      </c>
      <c r="I25" s="53">
        <v>2.1537000000000002</v>
      </c>
      <c r="J25" s="53">
        <v>0.86860000000000004</v>
      </c>
      <c r="K25" s="53">
        <v>0.53200000000000003</v>
      </c>
      <c r="L25" s="53">
        <v>7.7275999999999998</v>
      </c>
      <c r="M25" s="53">
        <v>11.6242</v>
      </c>
      <c r="N25" s="53">
        <v>0.98350000000000004</v>
      </c>
      <c r="O25" s="53">
        <v>36.808100000000003</v>
      </c>
      <c r="P25" s="53">
        <v>2.2730999999999999</v>
      </c>
      <c r="Q25" s="53">
        <v>1.514</v>
      </c>
      <c r="R25" s="53">
        <v>1.4987999999999999</v>
      </c>
      <c r="S25" s="53">
        <v>1.5511999999999999</v>
      </c>
      <c r="T25" s="53">
        <v>0.14399999999999999</v>
      </c>
      <c r="U25" s="53">
        <v>0.19020000000000001</v>
      </c>
    </row>
    <row r="26" spans="1:21" x14ac:dyDescent="0.15">
      <c r="A26" s="54"/>
      <c r="B26" s="8" t="s">
        <v>31</v>
      </c>
      <c r="C26" s="62">
        <v>18.093699999999998</v>
      </c>
      <c r="D26" s="62">
        <v>39.695500000000003</v>
      </c>
      <c r="E26" s="62">
        <v>17.3476</v>
      </c>
      <c r="F26" s="62">
        <v>4.9412000000000003</v>
      </c>
      <c r="G26" s="62">
        <v>1.2485999999999999</v>
      </c>
      <c r="H26" s="62">
        <v>2.9424000000000001</v>
      </c>
      <c r="I26" s="62">
        <v>3.0988000000000002</v>
      </c>
      <c r="J26" s="62">
        <v>4.5228999999999999</v>
      </c>
      <c r="K26" s="62">
        <v>0.60019999999999996</v>
      </c>
      <c r="L26" s="62">
        <v>11.9459</v>
      </c>
      <c r="M26" s="62">
        <v>22.1309</v>
      </c>
      <c r="N26" s="62">
        <v>0.749</v>
      </c>
      <c r="O26" s="62">
        <v>191.5582</v>
      </c>
      <c r="P26" s="62">
        <v>14.942</v>
      </c>
      <c r="Q26" s="62">
        <v>5.1181000000000001</v>
      </c>
      <c r="R26" s="62">
        <v>25.162500000000001</v>
      </c>
      <c r="S26" s="62">
        <v>1.7866</v>
      </c>
      <c r="T26" s="62">
        <v>0.42530000000000001</v>
      </c>
      <c r="U26" s="62">
        <v>0.1237</v>
      </c>
    </row>
    <row r="27" spans="1:21" x14ac:dyDescent="0.15">
      <c r="A27" s="54" t="s">
        <v>5</v>
      </c>
      <c r="B27" s="13" t="s">
        <v>32</v>
      </c>
      <c r="C27" s="62">
        <v>20.220600000000001</v>
      </c>
      <c r="D27" s="62">
        <v>43.331600000000002</v>
      </c>
      <c r="E27" s="62">
        <v>20.479399999999998</v>
      </c>
      <c r="F27" s="62">
        <v>5.2183000000000002</v>
      </c>
      <c r="G27" s="62">
        <v>1.2614000000000001</v>
      </c>
      <c r="H27" s="62">
        <v>3.3668</v>
      </c>
      <c r="I27" s="62">
        <v>3.3944999999999999</v>
      </c>
      <c r="J27" s="62">
        <v>4.734</v>
      </c>
      <c r="K27" s="62">
        <v>0.60309999999999997</v>
      </c>
      <c r="L27" s="62">
        <v>12.415800000000001</v>
      </c>
      <c r="M27" s="62">
        <v>23.7972</v>
      </c>
      <c r="N27" s="62">
        <v>0.80679999999999996</v>
      </c>
      <c r="O27" s="62">
        <v>207.8329</v>
      </c>
      <c r="P27" s="62">
        <v>15.894</v>
      </c>
      <c r="Q27" s="62">
        <v>5.7590000000000003</v>
      </c>
      <c r="R27" s="62">
        <v>28.8169</v>
      </c>
      <c r="S27" s="62">
        <v>1.8853</v>
      </c>
      <c r="T27" s="62">
        <v>0.43830000000000002</v>
      </c>
      <c r="U27" s="62">
        <v>0.13780000000000001</v>
      </c>
    </row>
    <row r="28" spans="1:21" x14ac:dyDescent="0.15">
      <c r="A28" s="54"/>
      <c r="B28" s="21" t="s">
        <v>33</v>
      </c>
      <c r="C28" s="62">
        <v>13.2315</v>
      </c>
      <c r="D28" s="62">
        <v>11.187799999999999</v>
      </c>
      <c r="E28" s="62">
        <v>10.084199999999999</v>
      </c>
      <c r="F28" s="62">
        <v>3.2240000000000002</v>
      </c>
      <c r="G28" s="62">
        <v>0.8639</v>
      </c>
      <c r="H28" s="62">
        <v>1.9763999999999999</v>
      </c>
      <c r="I28" s="62">
        <v>2.1878000000000002</v>
      </c>
      <c r="J28" s="62">
        <v>2.7431000000000001</v>
      </c>
      <c r="K28" s="62">
        <v>0.38300000000000001</v>
      </c>
      <c r="L28" s="62">
        <v>5.2534000000000001</v>
      </c>
      <c r="M28" s="62">
        <v>11.6296</v>
      </c>
      <c r="N28" s="62">
        <v>0.62360000000000004</v>
      </c>
      <c r="O28" s="62">
        <v>112.7551</v>
      </c>
      <c r="P28" s="62">
        <v>5.1311</v>
      </c>
      <c r="Q28" s="62">
        <v>2.5872999999999999</v>
      </c>
      <c r="R28" s="62">
        <v>14.293799999999999</v>
      </c>
      <c r="S28" s="62">
        <v>1.1537999999999999</v>
      </c>
      <c r="T28" s="62">
        <v>0.14399999999999999</v>
      </c>
      <c r="U28" s="62">
        <v>7.22E-2</v>
      </c>
    </row>
    <row r="29" spans="1:21" x14ac:dyDescent="0.15">
      <c r="A29" s="54"/>
      <c r="B29" s="64" t="s">
        <v>34</v>
      </c>
      <c r="C29" s="53">
        <v>12.769500000000001</v>
      </c>
      <c r="D29" s="53">
        <v>6.4755000000000003</v>
      </c>
      <c r="E29" s="53">
        <v>22.7927</v>
      </c>
      <c r="F29" s="53">
        <v>4.9141000000000004</v>
      </c>
      <c r="G29" s="53">
        <v>0.86550000000000005</v>
      </c>
      <c r="H29" s="53">
        <v>0.45879999999999999</v>
      </c>
      <c r="I29" s="53">
        <v>1.3797999999999999</v>
      </c>
      <c r="J29" s="53">
        <v>4.1919999999999999E-2</v>
      </c>
      <c r="K29" s="53">
        <v>0.39539999999999997</v>
      </c>
      <c r="L29" s="53">
        <v>8.2006999999999994</v>
      </c>
      <c r="M29" s="53">
        <v>14.565799999999999</v>
      </c>
      <c r="N29" s="53">
        <v>1.0306</v>
      </c>
      <c r="O29" s="53">
        <v>44.444299999999998</v>
      </c>
      <c r="P29" s="53">
        <v>3.0411000000000001</v>
      </c>
      <c r="Q29" s="53">
        <v>1.766</v>
      </c>
      <c r="R29" s="53">
        <v>9.7484999999999999</v>
      </c>
      <c r="S29" s="53">
        <v>1.1327</v>
      </c>
      <c r="T29" s="53">
        <v>0</v>
      </c>
      <c r="U29" s="53">
        <v>6.9699999999999998E-2</v>
      </c>
    </row>
    <row r="30" spans="1:21" x14ac:dyDescent="0.15">
      <c r="A30" s="54"/>
      <c r="B30" s="61" t="s">
        <v>35</v>
      </c>
      <c r="C30" s="53">
        <v>14.614100000000001</v>
      </c>
      <c r="D30" s="53">
        <v>9.3829999999999991</v>
      </c>
      <c r="E30" s="53">
        <v>21.939399999999999</v>
      </c>
      <c r="F30" s="53">
        <v>5.5461</v>
      </c>
      <c r="G30" s="53">
        <v>1.3562000000000001</v>
      </c>
      <c r="H30" s="53">
        <v>1.2622</v>
      </c>
      <c r="I30" s="53">
        <v>3.8275000000000001</v>
      </c>
      <c r="J30" s="53">
        <v>1.0701000000000001</v>
      </c>
      <c r="K30" s="53">
        <v>0.52839999999999998</v>
      </c>
      <c r="L30" s="53">
        <v>8.1115999999999993</v>
      </c>
      <c r="M30" s="53">
        <v>14.0177</v>
      </c>
      <c r="N30" s="53">
        <v>0.94379999999999997</v>
      </c>
      <c r="O30" s="53">
        <v>47.6098</v>
      </c>
      <c r="P30" s="53">
        <v>3.8056999999999999</v>
      </c>
      <c r="Q30" s="53">
        <v>1.619</v>
      </c>
      <c r="R30" s="53">
        <v>7.9389000000000003</v>
      </c>
      <c r="S30" s="53">
        <v>2.0971000000000002</v>
      </c>
      <c r="T30" s="53">
        <v>0.32450000000000001</v>
      </c>
      <c r="U30" s="53">
        <v>0.32040000000000002</v>
      </c>
    </row>
    <row r="31" spans="1:21" x14ac:dyDescent="0.15">
      <c r="A31" s="56"/>
      <c r="B31" s="63" t="s">
        <v>36</v>
      </c>
      <c r="C31" s="53">
        <v>16.1357</v>
      </c>
      <c r="D31" s="53">
        <v>7.0144000000000002</v>
      </c>
      <c r="E31" s="53">
        <v>20.772099999999998</v>
      </c>
      <c r="F31" s="53">
        <v>5.0713999999999997</v>
      </c>
      <c r="G31" s="53">
        <v>1.093</v>
      </c>
      <c r="H31" s="53">
        <v>1.2677</v>
      </c>
      <c r="I31" s="53">
        <v>1.3561000000000001</v>
      </c>
      <c r="J31" s="53">
        <v>0.39689999999999998</v>
      </c>
      <c r="K31" s="53">
        <v>0.56120000000000003</v>
      </c>
      <c r="L31" s="53">
        <v>7.9077000000000002</v>
      </c>
      <c r="M31" s="53">
        <v>13.0854</v>
      </c>
      <c r="N31" s="53">
        <v>0.85289999999999999</v>
      </c>
      <c r="O31" s="53">
        <v>52.414000000000001</v>
      </c>
      <c r="P31" s="53">
        <v>3.4279999999999999</v>
      </c>
      <c r="Q31" s="53">
        <v>1.6053999999999999</v>
      </c>
      <c r="R31" s="53">
        <v>6.3795999999999999</v>
      </c>
      <c r="S31" s="53">
        <v>1.8865000000000001</v>
      </c>
      <c r="T31" s="53">
        <v>0.1042</v>
      </c>
      <c r="U31" s="53">
        <v>0.27360000000000001</v>
      </c>
    </row>
    <row r="32" spans="1:21" x14ac:dyDescent="0.15">
      <c r="A32" s="54"/>
      <c r="B32" s="8" t="s">
        <v>37</v>
      </c>
      <c r="C32" s="62">
        <v>16.921500000000002</v>
      </c>
      <c r="D32" s="62">
        <v>17.602599999999999</v>
      </c>
      <c r="E32" s="62">
        <v>17.574300000000001</v>
      </c>
      <c r="F32" s="62">
        <v>6.6980000000000004</v>
      </c>
      <c r="G32" s="62">
        <v>1.6753</v>
      </c>
      <c r="H32" s="62">
        <v>2.5817999999999999</v>
      </c>
      <c r="I32" s="62">
        <v>2.8412999999999999</v>
      </c>
      <c r="J32" s="62">
        <v>3.5703999999999998</v>
      </c>
      <c r="K32" s="62">
        <v>0.66739999999999999</v>
      </c>
      <c r="L32" s="62">
        <v>10.9328</v>
      </c>
      <c r="M32" s="62">
        <v>15.598800000000001</v>
      </c>
      <c r="N32" s="62">
        <v>0.81379999999999997</v>
      </c>
      <c r="O32" s="62">
        <v>179.84270000000001</v>
      </c>
      <c r="P32" s="62">
        <v>7.6295999999999999</v>
      </c>
      <c r="Q32" s="62">
        <v>3.3281999999999998</v>
      </c>
      <c r="R32" s="62">
        <v>20.5093</v>
      </c>
      <c r="S32" s="62">
        <v>2.0567000000000002</v>
      </c>
      <c r="T32" s="62">
        <v>0.28970000000000001</v>
      </c>
      <c r="U32" s="62">
        <v>0.1426</v>
      </c>
    </row>
    <row r="33" spans="1:21" x14ac:dyDescent="0.15">
      <c r="A33" s="54" t="s">
        <v>6</v>
      </c>
      <c r="B33" s="21" t="s">
        <v>38</v>
      </c>
      <c r="C33" s="62">
        <v>11.557499999999999</v>
      </c>
      <c r="D33" s="62">
        <v>11.245900000000001</v>
      </c>
      <c r="E33" s="62">
        <v>9.4357000000000006</v>
      </c>
      <c r="F33" s="62">
        <v>4.2157</v>
      </c>
      <c r="G33" s="62">
        <v>1.1761999999999999</v>
      </c>
      <c r="H33" s="62">
        <v>1.8213999999999999</v>
      </c>
      <c r="I33" s="62">
        <v>2.1147</v>
      </c>
      <c r="J33" s="62">
        <v>2.0802999999999998</v>
      </c>
      <c r="K33" s="62">
        <v>0.3997</v>
      </c>
      <c r="L33" s="62">
        <v>5.0693999999999999</v>
      </c>
      <c r="M33" s="62">
        <v>8.4314999999999998</v>
      </c>
      <c r="N33" s="62">
        <v>0.50660000000000005</v>
      </c>
      <c r="O33" s="62">
        <v>87.191500000000005</v>
      </c>
      <c r="P33" s="62">
        <v>4.7575000000000003</v>
      </c>
      <c r="Q33" s="62">
        <v>1.7118</v>
      </c>
      <c r="R33" s="62">
        <v>12.586499999999999</v>
      </c>
      <c r="S33" s="62">
        <v>1.1106</v>
      </c>
      <c r="T33" s="62">
        <v>0.22059999999999999</v>
      </c>
      <c r="U33" s="62">
        <v>8.8099999999999998E-2</v>
      </c>
    </row>
    <row r="34" spans="1:21" x14ac:dyDescent="0.15">
      <c r="A34" s="54"/>
      <c r="B34" s="64" t="s">
        <v>39</v>
      </c>
      <c r="C34" s="53">
        <v>10.130000000000001</v>
      </c>
      <c r="D34" s="53">
        <v>5.0004</v>
      </c>
      <c r="E34" s="53">
        <v>17.867599999999999</v>
      </c>
      <c r="F34" s="53">
        <v>5.51</v>
      </c>
      <c r="G34" s="53">
        <v>0.74509999999999998</v>
      </c>
      <c r="H34" s="53">
        <v>0.74929999999999997</v>
      </c>
      <c r="I34" s="53">
        <v>1.0861000000000001</v>
      </c>
      <c r="J34" s="53">
        <v>0.37390000000000001</v>
      </c>
      <c r="K34" s="53">
        <v>0.32929999999999998</v>
      </c>
      <c r="L34" s="53">
        <v>7.7571000000000003</v>
      </c>
      <c r="M34" s="53">
        <v>10.680099999999999</v>
      </c>
      <c r="N34" s="53">
        <v>0.78239999999999998</v>
      </c>
      <c r="O34" s="53">
        <v>50.5229</v>
      </c>
      <c r="P34" s="53">
        <v>4.2282000000000002</v>
      </c>
      <c r="Q34" s="53">
        <v>1.4758</v>
      </c>
      <c r="R34" s="53">
        <v>14.034599999999999</v>
      </c>
      <c r="S34" s="53">
        <v>1.1415</v>
      </c>
      <c r="T34" s="53">
        <v>2.8500000000000001E-2</v>
      </c>
      <c r="U34" s="53">
        <v>0.13919999999999999</v>
      </c>
    </row>
    <row r="35" spans="1:21" x14ac:dyDescent="0.15">
      <c r="A35" s="56"/>
      <c r="B35" s="63" t="s">
        <v>40</v>
      </c>
      <c r="C35" s="53">
        <v>7.7145000000000001</v>
      </c>
      <c r="D35" s="53">
        <v>3.1684000000000001</v>
      </c>
      <c r="E35" s="53">
        <v>13.459899999999999</v>
      </c>
      <c r="F35" s="53">
        <v>4.4413999999999998</v>
      </c>
      <c r="G35" s="53">
        <v>0.66559999999999997</v>
      </c>
      <c r="H35" s="53">
        <v>0.70740000000000003</v>
      </c>
      <c r="I35" s="53">
        <v>0.85960000000000003</v>
      </c>
      <c r="J35" s="53">
        <v>0.2402</v>
      </c>
      <c r="K35" s="53">
        <v>0.31690000000000002</v>
      </c>
      <c r="L35" s="53">
        <v>6.4363000000000001</v>
      </c>
      <c r="M35" s="53">
        <v>7.5153999999999996</v>
      </c>
      <c r="N35" s="53">
        <v>0.44030000000000002</v>
      </c>
      <c r="O35" s="53">
        <v>38.990299999999998</v>
      </c>
      <c r="P35" s="53">
        <v>2.5960000000000001</v>
      </c>
      <c r="Q35" s="53">
        <v>0.93440000000000001</v>
      </c>
      <c r="R35" s="53">
        <v>8.8421000000000003</v>
      </c>
      <c r="S35" s="53">
        <v>1.2541</v>
      </c>
      <c r="T35" s="53">
        <v>0</v>
      </c>
      <c r="U35" s="53">
        <v>0.1454</v>
      </c>
    </row>
    <row r="36" spans="1:21" x14ac:dyDescent="0.15">
      <c r="A36" s="54"/>
      <c r="B36" s="8" t="s">
        <v>41</v>
      </c>
      <c r="C36" s="62">
        <v>26.434100000000001</v>
      </c>
      <c r="D36" s="62">
        <v>16.923999999999999</v>
      </c>
      <c r="E36" s="62">
        <v>22.028600000000001</v>
      </c>
      <c r="F36" s="62">
        <v>10.138999999999999</v>
      </c>
      <c r="G36" s="62">
        <v>1.3640000000000001</v>
      </c>
      <c r="H36" s="62">
        <v>2.3003</v>
      </c>
      <c r="I36" s="62">
        <v>2.0630000000000002</v>
      </c>
      <c r="J36" s="62">
        <v>4.306</v>
      </c>
      <c r="K36" s="62">
        <v>0.59550000000000003</v>
      </c>
      <c r="L36" s="62">
        <v>7.1997999999999998</v>
      </c>
      <c r="M36" s="62">
        <v>18.424299999999999</v>
      </c>
      <c r="N36" s="62">
        <v>0.59119999999999995</v>
      </c>
      <c r="O36" s="62">
        <v>328.66539999999998</v>
      </c>
      <c r="P36" s="62">
        <v>11.7912</v>
      </c>
      <c r="Q36" s="62">
        <v>5.0856000000000003</v>
      </c>
      <c r="R36" s="62">
        <v>39.173000000000002</v>
      </c>
      <c r="S36" s="62">
        <v>1.3349</v>
      </c>
      <c r="T36" s="62">
        <v>0.27250000000000002</v>
      </c>
      <c r="U36" s="62">
        <v>0.11749999999999999</v>
      </c>
    </row>
    <row r="37" spans="1:21" x14ac:dyDescent="0.15">
      <c r="A37" s="54" t="s">
        <v>7</v>
      </c>
      <c r="B37" s="21" t="s">
        <v>42</v>
      </c>
      <c r="C37" s="62">
        <v>16.107199999999999</v>
      </c>
      <c r="D37" s="62">
        <v>10.832800000000001</v>
      </c>
      <c r="E37" s="62">
        <v>16.504000000000001</v>
      </c>
      <c r="F37" s="62">
        <v>7.7159000000000004</v>
      </c>
      <c r="G37" s="62">
        <v>0.72099999999999997</v>
      </c>
      <c r="H37" s="62">
        <v>2.1215000000000002</v>
      </c>
      <c r="I37" s="62">
        <v>1.6134999999999999</v>
      </c>
      <c r="J37" s="62">
        <v>3.3408000000000002</v>
      </c>
      <c r="K37" s="62">
        <v>0.42580000000000001</v>
      </c>
      <c r="L37" s="62">
        <v>5.4515000000000002</v>
      </c>
      <c r="M37" s="62">
        <v>13.299300000000001</v>
      </c>
      <c r="N37" s="62">
        <v>0.46450000000000002</v>
      </c>
      <c r="O37" s="62">
        <v>237.27760000000001</v>
      </c>
      <c r="P37" s="62">
        <v>5.9760999999999997</v>
      </c>
      <c r="Q37" s="62">
        <v>3.6173000000000002</v>
      </c>
      <c r="R37" s="62">
        <v>28.366099999999999</v>
      </c>
      <c r="S37" s="62">
        <v>1.1556</v>
      </c>
      <c r="T37" s="62">
        <v>0</v>
      </c>
      <c r="U37" s="62">
        <v>0.1056</v>
      </c>
    </row>
    <row r="38" spans="1:21" x14ac:dyDescent="0.15">
      <c r="A38" s="54"/>
      <c r="B38" s="64" t="s">
        <v>43</v>
      </c>
      <c r="C38" s="53">
        <v>9.9926999999999992</v>
      </c>
      <c r="D38" s="53">
        <v>3.6417000000000002</v>
      </c>
      <c r="E38" s="53">
        <v>14.537100000000001</v>
      </c>
      <c r="F38" s="53">
        <v>7.0837000000000003</v>
      </c>
      <c r="G38" s="53">
        <v>0.75</v>
      </c>
      <c r="H38" s="53">
        <v>0.61929999999999996</v>
      </c>
      <c r="I38" s="53">
        <v>1.1248</v>
      </c>
      <c r="J38" s="53">
        <v>0.4425</v>
      </c>
      <c r="K38" s="53">
        <v>0.29449999999999998</v>
      </c>
      <c r="L38" s="53">
        <v>4.3177000000000003</v>
      </c>
      <c r="M38" s="53">
        <v>7.5909000000000004</v>
      </c>
      <c r="N38" s="53">
        <v>0.55769999999999997</v>
      </c>
      <c r="O38" s="53">
        <v>78.714299999999994</v>
      </c>
      <c r="P38" s="53">
        <v>3.8948999999999998</v>
      </c>
      <c r="Q38" s="53">
        <v>1.2169000000000001</v>
      </c>
      <c r="R38" s="53">
        <v>20.287400000000002</v>
      </c>
      <c r="S38" s="53">
        <v>0.71630000000000005</v>
      </c>
      <c r="T38" s="53">
        <v>0</v>
      </c>
      <c r="U38" s="53">
        <v>2.5899999999999999E-2</v>
      </c>
    </row>
    <row r="39" spans="1:21" x14ac:dyDescent="0.15">
      <c r="A39" s="56"/>
      <c r="B39" s="63" t="s">
        <v>44</v>
      </c>
      <c r="C39" s="55">
        <v>8.3140000000000001</v>
      </c>
      <c r="D39" s="55">
        <v>4.9843000000000002</v>
      </c>
      <c r="E39" s="55">
        <v>16.484400000000001</v>
      </c>
      <c r="F39" s="55">
        <v>7.2332999999999998</v>
      </c>
      <c r="G39" s="55">
        <v>0.54930000000000001</v>
      </c>
      <c r="H39" s="55">
        <v>0.48480000000000001</v>
      </c>
      <c r="I39" s="55">
        <v>1.0402</v>
      </c>
      <c r="J39" s="55">
        <v>0.34420000000000001</v>
      </c>
      <c r="K39" s="55">
        <v>0.25890000000000002</v>
      </c>
      <c r="L39" s="55">
        <v>4.3353999999999999</v>
      </c>
      <c r="M39" s="55">
        <v>7.6938000000000004</v>
      </c>
      <c r="N39" s="55">
        <v>0.3528</v>
      </c>
      <c r="O39" s="55">
        <v>96.283299999999997</v>
      </c>
      <c r="P39" s="55">
        <v>3.6158000000000001</v>
      </c>
      <c r="Q39" s="55">
        <v>1.2729999999999999</v>
      </c>
      <c r="R39" s="55">
        <v>22.431799999999999</v>
      </c>
      <c r="S39" s="55">
        <v>0.6381</v>
      </c>
      <c r="T39" s="55">
        <v>0</v>
      </c>
      <c r="U39" s="55">
        <v>2.87E-2</v>
      </c>
    </row>
    <row r="40" spans="1:21" x14ac:dyDescent="0.15">
      <c r="A40" s="54"/>
      <c r="B40" s="8" t="s">
        <v>45</v>
      </c>
      <c r="C40" s="62">
        <v>7.1717000000000004</v>
      </c>
      <c r="D40" s="62">
        <v>2.5674999999999999</v>
      </c>
      <c r="E40" s="62">
        <v>5.1512000000000002</v>
      </c>
      <c r="F40" s="62">
        <v>3.6869000000000001</v>
      </c>
      <c r="G40" s="62">
        <v>0.53500000000000003</v>
      </c>
      <c r="H40" s="62">
        <v>0.77090000000000003</v>
      </c>
      <c r="I40" s="62">
        <v>0.86199999999999999</v>
      </c>
      <c r="J40" s="62">
        <v>0.98409999999999997</v>
      </c>
      <c r="K40" s="62">
        <v>0.33479999999999999</v>
      </c>
      <c r="L40" s="62">
        <v>2.2151000000000001</v>
      </c>
      <c r="M40" s="62">
        <v>3.6549</v>
      </c>
      <c r="N40" s="62">
        <v>0.26069999999999999</v>
      </c>
      <c r="O40" s="62">
        <v>93.289100000000005</v>
      </c>
      <c r="P40" s="62">
        <v>2.8491</v>
      </c>
      <c r="Q40" s="62">
        <v>0.96040000000000003</v>
      </c>
      <c r="R40" s="62">
        <v>10.8085</v>
      </c>
      <c r="S40" s="62">
        <v>0.57420000000000004</v>
      </c>
      <c r="T40" s="62">
        <v>0</v>
      </c>
      <c r="U40" s="62">
        <v>4.5499999999999999E-2</v>
      </c>
    </row>
    <row r="41" spans="1:21" x14ac:dyDescent="0.15">
      <c r="A41" s="54" t="s">
        <v>8</v>
      </c>
      <c r="B41" s="21" t="s">
        <v>46</v>
      </c>
      <c r="C41" s="62">
        <v>9.9349000000000007</v>
      </c>
      <c r="D41" s="62">
        <v>6.5061</v>
      </c>
      <c r="E41" s="62">
        <v>8.2111000000000001</v>
      </c>
      <c r="F41" s="62">
        <v>5.6775000000000002</v>
      </c>
      <c r="G41" s="62">
        <v>0.52929999999999999</v>
      </c>
      <c r="H41" s="62">
        <v>1.2204999999999999</v>
      </c>
      <c r="I41" s="62">
        <v>1.4917</v>
      </c>
      <c r="J41" s="62">
        <v>1.8574999999999999</v>
      </c>
      <c r="K41" s="62">
        <v>0.3876</v>
      </c>
      <c r="L41" s="62">
        <v>2.5602</v>
      </c>
      <c r="M41" s="62">
        <v>5.8163999999999998</v>
      </c>
      <c r="N41" s="62">
        <v>0.32150000000000001</v>
      </c>
      <c r="O41" s="62">
        <v>149.9597</v>
      </c>
      <c r="P41" s="62">
        <v>6.5534999999999997</v>
      </c>
      <c r="Q41" s="62">
        <v>2.2675999999999998</v>
      </c>
      <c r="R41" s="62">
        <v>28.851299999999998</v>
      </c>
      <c r="S41" s="62">
        <v>0.78859999999999997</v>
      </c>
      <c r="T41" s="62">
        <v>0</v>
      </c>
      <c r="U41" s="62"/>
    </row>
    <row r="42" spans="1:21" x14ac:dyDescent="0.15">
      <c r="A42" s="54"/>
      <c r="B42" s="61" t="s">
        <v>47</v>
      </c>
      <c r="C42" s="53">
        <v>7.8785999999999996</v>
      </c>
      <c r="D42" s="53">
        <v>6.5285000000000002</v>
      </c>
      <c r="E42" s="53">
        <v>11.333</v>
      </c>
      <c r="F42" s="53">
        <v>7.4562999999999997</v>
      </c>
      <c r="G42" s="53">
        <v>0.83699999999999997</v>
      </c>
      <c r="H42" s="53">
        <v>0.60489999999999999</v>
      </c>
      <c r="I42" s="53">
        <v>1.6742999999999999</v>
      </c>
      <c r="J42" s="53">
        <v>0.57440000000000002</v>
      </c>
      <c r="K42" s="53">
        <v>0.27689999999999998</v>
      </c>
      <c r="L42" s="53">
        <v>3.0083000000000002</v>
      </c>
      <c r="M42" s="53">
        <v>6.7087000000000003</v>
      </c>
      <c r="N42" s="53">
        <v>0.51190000000000002</v>
      </c>
      <c r="O42" s="53">
        <v>111.45399999999999</v>
      </c>
      <c r="P42" s="53">
        <v>4.9202000000000004</v>
      </c>
      <c r="Q42" s="53">
        <v>1.4935</v>
      </c>
      <c r="R42" s="53">
        <v>52.553600000000003</v>
      </c>
      <c r="S42" s="53">
        <v>0.622</v>
      </c>
      <c r="T42" s="53">
        <v>2.1899999999999999E-2</v>
      </c>
      <c r="U42" s="53"/>
    </row>
    <row r="43" spans="1:21" x14ac:dyDescent="0.15">
      <c r="A43" s="54"/>
      <c r="B43" s="61" t="s">
        <v>48</v>
      </c>
      <c r="C43" s="53">
        <v>6.5321999999999996</v>
      </c>
      <c r="D43" s="53">
        <v>6.3246000000000002</v>
      </c>
      <c r="E43" s="53">
        <v>11.8599</v>
      </c>
      <c r="F43" s="53">
        <v>7.4823000000000004</v>
      </c>
      <c r="G43" s="53">
        <v>0.44019999999999998</v>
      </c>
      <c r="H43" s="53">
        <v>0.48120000000000002</v>
      </c>
      <c r="I43" s="53">
        <v>1.7593000000000001</v>
      </c>
      <c r="J43" s="53">
        <v>0.49330000000000002</v>
      </c>
      <c r="K43" s="53">
        <v>0.30559999999999998</v>
      </c>
      <c r="L43" s="53">
        <v>2.6884000000000001</v>
      </c>
      <c r="M43" s="53">
        <v>13.0944</v>
      </c>
      <c r="N43" s="53">
        <v>0.498</v>
      </c>
      <c r="O43" s="53">
        <v>114.212</v>
      </c>
      <c r="P43" s="53">
        <v>7.9059999999999997</v>
      </c>
      <c r="Q43" s="53">
        <v>2.0615999999999999</v>
      </c>
      <c r="R43" s="53">
        <v>56.347700000000003</v>
      </c>
      <c r="S43" s="53">
        <v>0.64290000000000003</v>
      </c>
      <c r="T43" s="53"/>
      <c r="U43" s="53"/>
    </row>
  </sheetData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>
      <pane xSplit="1" topLeftCell="H1" activePane="topRight" state="frozen"/>
      <selection activeCell="A2" sqref="A2"/>
      <selection pane="topRight" activeCell="U23" sqref="U23"/>
    </sheetView>
  </sheetViews>
  <sheetFormatPr baseColWidth="10" defaultColWidth="8.83203125" defaultRowHeight="13" x14ac:dyDescent="0.15"/>
  <cols>
    <col min="1" max="1" width="10" style="1" customWidth="1"/>
    <col min="2" max="2" width="8.83203125" style="1"/>
    <col min="3" max="4" width="9.33203125" style="1" customWidth="1"/>
    <col min="5" max="5" width="8.83203125" style="1"/>
    <col min="6" max="6" width="11" style="1" customWidth="1"/>
    <col min="7" max="7" width="9.5" style="1" customWidth="1"/>
    <col min="8" max="18" width="8.83203125" style="1"/>
    <col min="19" max="19" width="9.33203125" style="1" customWidth="1"/>
    <col min="20" max="16384" width="8.83203125" style="1"/>
  </cols>
  <sheetData>
    <row r="1" spans="1:19" ht="16" x14ac:dyDescent="0.2">
      <c r="A1" s="33"/>
      <c r="B1" s="33" t="s">
        <v>229</v>
      </c>
      <c r="C1" s="33" t="s">
        <v>228</v>
      </c>
      <c r="D1" s="33" t="s">
        <v>227</v>
      </c>
      <c r="E1" s="33" t="s">
        <v>226</v>
      </c>
      <c r="F1" s="33" t="s">
        <v>225</v>
      </c>
      <c r="G1" s="33" t="s">
        <v>224</v>
      </c>
      <c r="H1" s="33" t="s">
        <v>223</v>
      </c>
      <c r="I1" s="33" t="s">
        <v>222</v>
      </c>
      <c r="J1" s="33" t="s">
        <v>221</v>
      </c>
      <c r="K1" s="33" t="s">
        <v>220</v>
      </c>
      <c r="L1" s="33" t="s">
        <v>219</v>
      </c>
      <c r="M1" s="33" t="s">
        <v>218</v>
      </c>
      <c r="N1" s="33" t="s">
        <v>217</v>
      </c>
      <c r="O1" s="33" t="s">
        <v>216</v>
      </c>
      <c r="P1" s="33" t="s">
        <v>215</v>
      </c>
      <c r="Q1" s="33" t="s">
        <v>214</v>
      </c>
      <c r="R1" s="33" t="s">
        <v>213</v>
      </c>
      <c r="S1" s="33" t="s">
        <v>212</v>
      </c>
    </row>
    <row r="2" spans="1:19" ht="16" x14ac:dyDescent="0.2">
      <c r="A2" s="1" t="s">
        <v>244</v>
      </c>
      <c r="B2" s="1" t="s">
        <v>243</v>
      </c>
      <c r="C2" s="1" t="s">
        <v>243</v>
      </c>
      <c r="D2" s="1" t="s">
        <v>243</v>
      </c>
      <c r="E2" s="1" t="s">
        <v>243</v>
      </c>
      <c r="F2" s="1" t="s">
        <v>243</v>
      </c>
      <c r="G2" s="1" t="s">
        <v>243</v>
      </c>
      <c r="H2" s="1" t="s">
        <v>243</v>
      </c>
      <c r="I2" s="1" t="s">
        <v>243</v>
      </c>
      <c r="J2" s="1" t="s">
        <v>243</v>
      </c>
      <c r="K2" s="1" t="s">
        <v>243</v>
      </c>
      <c r="L2" s="1" t="s">
        <v>243</v>
      </c>
      <c r="M2" s="1" t="s">
        <v>243</v>
      </c>
      <c r="N2" s="1" t="s">
        <v>243</v>
      </c>
      <c r="O2" s="1" t="s">
        <v>243</v>
      </c>
      <c r="P2" s="1" t="s">
        <v>243</v>
      </c>
      <c r="Q2" s="1" t="s">
        <v>243</v>
      </c>
      <c r="R2" s="1" t="s">
        <v>243</v>
      </c>
      <c r="S2" s="1" t="s">
        <v>243</v>
      </c>
    </row>
    <row r="3" spans="1:19" x14ac:dyDescent="0.15">
      <c r="A3" s="13" t="s">
        <v>9</v>
      </c>
      <c r="B3" s="53">
        <v>5.2248336109463898</v>
      </c>
      <c r="C3" s="53">
        <v>6.75238922859924</v>
      </c>
      <c r="D3" s="53">
        <v>24.914490188784601</v>
      </c>
      <c r="E3" s="53">
        <v>0.51735496579336304</v>
      </c>
      <c r="F3" s="53">
        <v>25.317021378460701</v>
      </c>
      <c r="G3" s="53">
        <v>63.555873526554201</v>
      </c>
      <c r="H3" s="53">
        <v>0.98437179698576505</v>
      </c>
      <c r="I3" s="53">
        <v>18.321770878048898</v>
      </c>
      <c r="J3" s="53">
        <v>10.9358836590311</v>
      </c>
      <c r="K3" s="53">
        <v>165.115265534987</v>
      </c>
      <c r="L3" s="53" t="s">
        <v>242</v>
      </c>
      <c r="M3" s="53">
        <v>6.8886939696385801</v>
      </c>
      <c r="N3" s="53">
        <v>1.95537543185589</v>
      </c>
      <c r="O3" s="53">
        <v>1.2226327692144201</v>
      </c>
      <c r="P3" s="53">
        <v>3.9572360380092602</v>
      </c>
      <c r="Q3" s="53">
        <v>14.348611539404001</v>
      </c>
      <c r="R3" s="53">
        <v>2.2849595680913</v>
      </c>
      <c r="S3" s="53">
        <v>126.06938791995</v>
      </c>
    </row>
    <row r="4" spans="1:19" x14ac:dyDescent="0.15">
      <c r="A4" s="13" t="s">
        <v>10</v>
      </c>
      <c r="B4" s="62">
        <v>1.5264791899013299</v>
      </c>
      <c r="C4" s="62">
        <v>2.04423287202279</v>
      </c>
      <c r="D4" s="62">
        <v>7.7871516662012503</v>
      </c>
      <c r="E4" s="62">
        <v>0.162724347099197</v>
      </c>
      <c r="F4" s="62">
        <v>93.323398487985699</v>
      </c>
      <c r="G4" s="62">
        <v>20.432770112121698</v>
      </c>
      <c r="H4" s="62">
        <v>0.31413519151410202</v>
      </c>
      <c r="I4" s="62">
        <v>5.4448866636701299</v>
      </c>
      <c r="J4" s="62">
        <v>4.2698</v>
      </c>
      <c r="K4" s="62">
        <v>52.704715948526101</v>
      </c>
      <c r="L4" s="62" t="s">
        <v>242</v>
      </c>
      <c r="M4" s="62">
        <v>2.1517434800946198</v>
      </c>
      <c r="N4" s="62">
        <v>0.35687135652458202</v>
      </c>
      <c r="O4" s="62">
        <v>0.29404591103181399</v>
      </c>
      <c r="P4" s="62">
        <v>1.3892348993643799</v>
      </c>
      <c r="Q4" s="62">
        <v>4.5245825559686699</v>
      </c>
      <c r="R4" s="62">
        <v>0.67103055676576595</v>
      </c>
      <c r="S4" s="62">
        <v>41.806058634889702</v>
      </c>
    </row>
    <row r="5" spans="1:19" s="10" customFormat="1" x14ac:dyDescent="0.15">
      <c r="A5" s="21" t="s">
        <v>11</v>
      </c>
      <c r="B5" s="55">
        <v>3.3336146935028799</v>
      </c>
      <c r="C5" s="55">
        <v>3.8639055733353902</v>
      </c>
      <c r="D5" s="55">
        <v>13.1828453075971</v>
      </c>
      <c r="E5" s="55">
        <v>0.46856250235181202</v>
      </c>
      <c r="F5" s="55">
        <v>45.050667849607997</v>
      </c>
      <c r="G5" s="55">
        <v>42.311059692067701</v>
      </c>
      <c r="H5" s="55">
        <v>0.61113987294253003</v>
      </c>
      <c r="I5" s="55">
        <v>11.8543386917018</v>
      </c>
      <c r="J5" s="55">
        <v>7.9725000000000001</v>
      </c>
      <c r="K5" s="55">
        <v>112.881502072156</v>
      </c>
      <c r="L5" s="55" t="s">
        <v>242</v>
      </c>
      <c r="M5" s="55">
        <v>4.7293275967307098</v>
      </c>
      <c r="N5" s="55">
        <v>0.840363512544133</v>
      </c>
      <c r="O5" s="55">
        <v>0.908869781455524</v>
      </c>
      <c r="P5" s="55">
        <v>2.6732350951958499</v>
      </c>
      <c r="Q5" s="55">
        <v>8.9996815189906894</v>
      </c>
      <c r="R5" s="55">
        <v>1.4604516628531301</v>
      </c>
      <c r="S5" s="55">
        <v>83.664146556800901</v>
      </c>
    </row>
    <row r="6" spans="1:19" x14ac:dyDescent="0.15">
      <c r="A6" s="3" t="s">
        <v>12</v>
      </c>
      <c r="B6" s="62">
        <v>0.28815130047714199</v>
      </c>
      <c r="C6" s="62" t="s">
        <v>242</v>
      </c>
      <c r="D6" s="62" t="s">
        <v>242</v>
      </c>
      <c r="E6" s="62">
        <v>0.101084095198889</v>
      </c>
      <c r="F6" s="62" t="s">
        <v>242</v>
      </c>
      <c r="G6" s="62" t="s">
        <v>242</v>
      </c>
      <c r="H6" s="62">
        <v>0.470512572781218</v>
      </c>
      <c r="I6" s="62">
        <v>5.17934967392618</v>
      </c>
      <c r="J6" s="62">
        <v>0.16043628672162</v>
      </c>
      <c r="K6" s="62">
        <v>48.072136666476197</v>
      </c>
      <c r="L6" s="62" t="s">
        <v>242</v>
      </c>
      <c r="M6" s="62">
        <v>0.95110311176170304</v>
      </c>
      <c r="N6" s="62" t="s">
        <v>242</v>
      </c>
      <c r="O6" s="62" t="s">
        <v>242</v>
      </c>
      <c r="P6" s="62">
        <v>0.19176883101789099</v>
      </c>
      <c r="Q6" s="62">
        <v>0.37922857107859798</v>
      </c>
      <c r="R6" s="62">
        <v>0.47569520481510202</v>
      </c>
      <c r="S6" s="62">
        <v>2.5484389804527598</v>
      </c>
    </row>
    <row r="7" spans="1:19" x14ac:dyDescent="0.15">
      <c r="A7" s="3" t="s">
        <v>13</v>
      </c>
      <c r="B7" s="62">
        <v>6.3660426170609599</v>
      </c>
      <c r="C7" s="62">
        <v>6.1112589192461204</v>
      </c>
      <c r="D7" s="62">
        <v>193.05019975311799</v>
      </c>
      <c r="E7" s="62">
        <v>4.5699999999999998E-2</v>
      </c>
      <c r="F7" s="62" t="s">
        <v>240</v>
      </c>
      <c r="G7" s="62" t="s">
        <v>242</v>
      </c>
      <c r="H7" s="62">
        <v>0.97063212882884897</v>
      </c>
      <c r="I7" s="62">
        <v>5.3064649920630798</v>
      </c>
      <c r="J7" s="62">
        <v>0.19253893529052701</v>
      </c>
      <c r="K7" s="62">
        <v>47.029522243170902</v>
      </c>
      <c r="L7" s="62" t="s">
        <v>242</v>
      </c>
      <c r="M7" s="62">
        <v>1.0642287148863301</v>
      </c>
      <c r="N7" s="62" t="s">
        <v>242</v>
      </c>
      <c r="O7" s="62" t="s">
        <v>242</v>
      </c>
      <c r="P7" s="62">
        <v>0.27877003993077198</v>
      </c>
      <c r="Q7" s="62">
        <v>2.83650220492656</v>
      </c>
      <c r="R7" s="62">
        <v>0.59695398671039102</v>
      </c>
      <c r="S7" s="62">
        <v>6.2177195572457</v>
      </c>
    </row>
    <row r="8" spans="1:19" s="10" customFormat="1" x14ac:dyDescent="0.15">
      <c r="A8" s="16" t="s">
        <v>14</v>
      </c>
      <c r="B8" s="55">
        <v>20.258941143991901</v>
      </c>
      <c r="C8" s="55">
        <v>14.3901968440996</v>
      </c>
      <c r="D8" s="55">
        <v>711.95272276848095</v>
      </c>
      <c r="E8" s="55">
        <v>8.4187467900886201E-2</v>
      </c>
      <c r="F8" s="55" t="s">
        <v>240</v>
      </c>
      <c r="G8" s="55">
        <v>58.149940243423003</v>
      </c>
      <c r="H8" s="55">
        <v>2.07784714054401</v>
      </c>
      <c r="I8" s="55">
        <v>5.1052543110165001</v>
      </c>
      <c r="J8" s="55">
        <v>0.18200470841553301</v>
      </c>
      <c r="K8" s="55">
        <v>47.3537891672892</v>
      </c>
      <c r="L8" s="55" t="s">
        <v>242</v>
      </c>
      <c r="M8" s="55">
        <v>1.3625584520143399</v>
      </c>
      <c r="N8" s="55" t="s">
        <v>242</v>
      </c>
      <c r="O8" s="55" t="s">
        <v>242</v>
      </c>
      <c r="P8" s="55">
        <v>0.51329874515019902</v>
      </c>
      <c r="Q8" s="55">
        <v>7.3428485368016201</v>
      </c>
      <c r="R8" s="55">
        <v>0.85186010529633405</v>
      </c>
      <c r="S8" s="55">
        <v>11.7812617518452</v>
      </c>
    </row>
    <row r="9" spans="1:19" x14ac:dyDescent="0.15">
      <c r="A9" s="13" t="s">
        <v>70</v>
      </c>
      <c r="B9" s="62">
        <v>71.344689278025299</v>
      </c>
      <c r="C9" s="62" t="s">
        <v>242</v>
      </c>
      <c r="D9" s="62" t="s">
        <v>242</v>
      </c>
      <c r="E9" s="62">
        <v>0.55114883723532204</v>
      </c>
      <c r="F9" s="62" t="s">
        <v>240</v>
      </c>
      <c r="G9" s="62">
        <v>107.76470461356701</v>
      </c>
      <c r="H9" s="62">
        <v>2.8266443291460202</v>
      </c>
      <c r="I9" s="62">
        <v>7.8966083923063</v>
      </c>
      <c r="J9" s="62">
        <v>13.7584415938788</v>
      </c>
      <c r="K9" s="62">
        <v>72.172450382513603</v>
      </c>
      <c r="L9" s="62" t="s">
        <v>242</v>
      </c>
      <c r="M9" s="62">
        <v>7.1232467779597703</v>
      </c>
      <c r="N9" s="62">
        <v>2.0264675822110698</v>
      </c>
      <c r="O9" s="62">
        <v>1.3099221005116599</v>
      </c>
      <c r="P9" s="62">
        <v>5.3981684166601704</v>
      </c>
      <c r="Q9" s="62">
        <v>51.494544745093101</v>
      </c>
      <c r="R9" s="62">
        <v>3.1490191706392401</v>
      </c>
      <c r="S9" s="62">
        <v>64.283780682133695</v>
      </c>
    </row>
    <row r="10" spans="1:19" x14ac:dyDescent="0.15">
      <c r="A10" s="13" t="s">
        <v>15</v>
      </c>
      <c r="B10" s="62">
        <v>3.5225609098185999</v>
      </c>
      <c r="C10" s="62">
        <v>5.2450699588514302</v>
      </c>
      <c r="D10" s="62">
        <v>16.552992332808799</v>
      </c>
      <c r="E10" s="62">
        <v>0.43945013234833702</v>
      </c>
      <c r="F10" s="62">
        <v>18.613988072412301</v>
      </c>
      <c r="G10" s="62">
        <v>49.665487941946502</v>
      </c>
      <c r="H10" s="62">
        <v>0.56855934492044602</v>
      </c>
      <c r="I10" s="62">
        <v>8.1075079745907299</v>
      </c>
      <c r="J10" s="62">
        <v>15.784287280086501</v>
      </c>
      <c r="K10" s="62">
        <v>73.041637239542695</v>
      </c>
      <c r="L10" s="62" t="s">
        <v>242</v>
      </c>
      <c r="M10" s="62">
        <v>5.4066090224292198</v>
      </c>
      <c r="N10" s="62">
        <v>1.48143541092951</v>
      </c>
      <c r="O10" s="62">
        <v>1.13453243006236</v>
      </c>
      <c r="P10" s="62">
        <v>5.0920066523817002</v>
      </c>
      <c r="Q10" s="62">
        <v>14.871471518007599</v>
      </c>
      <c r="R10" s="62">
        <v>2.0175529148212399</v>
      </c>
      <c r="S10" s="62">
        <v>7.7430499851015799</v>
      </c>
    </row>
    <row r="11" spans="1:19" s="10" customFormat="1" x14ac:dyDescent="0.15">
      <c r="A11" s="21" t="s">
        <v>16</v>
      </c>
      <c r="B11" s="55">
        <v>5.4529100407154001</v>
      </c>
      <c r="C11" s="55">
        <v>7.3982038050703798</v>
      </c>
      <c r="D11" s="55">
        <v>76.017718497555407</v>
      </c>
      <c r="E11" s="55">
        <v>0.35329898504669199</v>
      </c>
      <c r="F11" s="55">
        <v>152.46971467366501</v>
      </c>
      <c r="G11" s="55">
        <v>49.798375768124501</v>
      </c>
      <c r="H11" s="55">
        <v>0.71266842276898601</v>
      </c>
      <c r="I11" s="55">
        <v>7.7580843420330599</v>
      </c>
      <c r="J11" s="55">
        <v>13.001939050045699</v>
      </c>
      <c r="K11" s="55">
        <v>71.902046600222306</v>
      </c>
      <c r="L11" s="55" t="s">
        <v>242</v>
      </c>
      <c r="M11" s="55">
        <v>5.3766285757491996</v>
      </c>
      <c r="N11" s="55">
        <v>1.5552500227694299</v>
      </c>
      <c r="O11" s="55">
        <v>1.10607116219594</v>
      </c>
      <c r="P11" s="55">
        <v>4.6893109983921697</v>
      </c>
      <c r="Q11" s="55">
        <v>21.565574283954099</v>
      </c>
      <c r="R11" s="55">
        <v>2.0077527205588899</v>
      </c>
      <c r="S11" s="55">
        <v>8.9530782606100896</v>
      </c>
    </row>
    <row r="12" spans="1:19" x14ac:dyDescent="0.15">
      <c r="A12" s="3" t="s">
        <v>71</v>
      </c>
      <c r="B12" s="62">
        <v>3.04583476843615</v>
      </c>
      <c r="C12" s="62">
        <v>3.3195000000000001</v>
      </c>
      <c r="D12" s="62">
        <v>95.305402709670801</v>
      </c>
      <c r="E12" s="62">
        <v>0.16850000000000001</v>
      </c>
      <c r="F12" s="62">
        <v>243.105822982056</v>
      </c>
      <c r="G12" s="62">
        <v>83.467041258776405</v>
      </c>
      <c r="H12" s="62">
        <v>0.59594294707336304</v>
      </c>
      <c r="I12" s="62">
        <v>2.4307537780202901</v>
      </c>
      <c r="J12" s="62">
        <v>0.438030065867754</v>
      </c>
      <c r="K12" s="62">
        <v>21.6657525650674</v>
      </c>
      <c r="L12" s="62" t="s">
        <v>242</v>
      </c>
      <c r="M12" s="62">
        <v>1.0776273321846199</v>
      </c>
      <c r="N12" s="62" t="s">
        <v>242</v>
      </c>
      <c r="O12" s="62" t="s">
        <v>242</v>
      </c>
      <c r="P12" s="62">
        <v>0.33609504571206</v>
      </c>
      <c r="Q12" s="62">
        <v>2.8938851841211601</v>
      </c>
      <c r="R12" s="62">
        <v>0.57725038477205204</v>
      </c>
      <c r="S12" s="62">
        <v>3.7856292865149399</v>
      </c>
    </row>
    <row r="13" spans="1:19" x14ac:dyDescent="0.15">
      <c r="A13" s="3" t="s">
        <v>17</v>
      </c>
      <c r="B13" s="62">
        <v>1.75811043373692</v>
      </c>
      <c r="C13" s="62">
        <v>2.3798620823808898</v>
      </c>
      <c r="D13" s="62">
        <v>54.3082917080404</v>
      </c>
      <c r="E13" s="62" t="s">
        <v>242</v>
      </c>
      <c r="F13" s="62">
        <v>105.904018063905</v>
      </c>
      <c r="G13" s="62">
        <v>33.801625802717801</v>
      </c>
      <c r="H13" s="62">
        <v>0.42552138661872801</v>
      </c>
      <c r="I13" s="62">
        <v>2.3247911794781002</v>
      </c>
      <c r="J13" s="62">
        <v>0.36263342202211402</v>
      </c>
      <c r="K13" s="62">
        <v>20.8324934759619</v>
      </c>
      <c r="L13" s="62" t="s">
        <v>242</v>
      </c>
      <c r="M13" s="62">
        <v>1.03437677574076</v>
      </c>
      <c r="N13" s="62">
        <v>0.37055628342762398</v>
      </c>
      <c r="O13" s="62" t="s">
        <v>242</v>
      </c>
      <c r="P13" s="62">
        <v>0.348499473682373</v>
      </c>
      <c r="Q13" s="62">
        <v>2.1649465932924601</v>
      </c>
      <c r="R13" s="62">
        <v>0.53676675569203902</v>
      </c>
      <c r="S13" s="62">
        <v>2.7553749295004799</v>
      </c>
    </row>
    <row r="14" spans="1:19" s="10" customFormat="1" x14ac:dyDescent="0.15">
      <c r="A14" s="16" t="s">
        <v>18</v>
      </c>
      <c r="B14" s="55">
        <v>0.59309304413462005</v>
      </c>
      <c r="C14" s="55">
        <v>1.2694476444479399</v>
      </c>
      <c r="D14" s="55">
        <v>8.5663777085106592</v>
      </c>
      <c r="E14" s="55">
        <v>0.122545084472543</v>
      </c>
      <c r="F14" s="55">
        <v>6.1456255459650704</v>
      </c>
      <c r="G14" s="55">
        <v>33.62963834216</v>
      </c>
      <c r="H14" s="55">
        <v>0.30240372258187598</v>
      </c>
      <c r="I14" s="55">
        <v>2.28432976338767</v>
      </c>
      <c r="J14" s="55">
        <v>0.58319714005746903</v>
      </c>
      <c r="K14" s="55">
        <v>20.793683893614201</v>
      </c>
      <c r="L14" s="55" t="s">
        <v>242</v>
      </c>
      <c r="M14" s="55">
        <v>0.99366714437111903</v>
      </c>
      <c r="N14" s="55">
        <v>0.25205865581578102</v>
      </c>
      <c r="O14" s="55" t="s">
        <v>242</v>
      </c>
      <c r="P14" s="55">
        <v>0.37607922313124698</v>
      </c>
      <c r="Q14" s="55">
        <v>0.85276424819538499</v>
      </c>
      <c r="R14" s="55">
        <v>0.49300809937879497</v>
      </c>
      <c r="S14" s="55">
        <v>0.98804711561057401</v>
      </c>
    </row>
    <row r="15" spans="1:19" x14ac:dyDescent="0.15">
      <c r="A15" s="13" t="s">
        <v>19</v>
      </c>
      <c r="B15" s="62">
        <v>5.2545400231202599</v>
      </c>
      <c r="C15" s="62">
        <v>5.0392571462917504</v>
      </c>
      <c r="D15" s="62">
        <v>21.200867096831001</v>
      </c>
      <c r="E15" s="62">
        <v>0.77243943726444297</v>
      </c>
      <c r="F15" s="62">
        <v>31.5973012178987</v>
      </c>
      <c r="G15" s="62" t="s">
        <v>242</v>
      </c>
      <c r="H15" s="62">
        <v>1.7769517127479599</v>
      </c>
      <c r="I15" s="62">
        <v>3.9244983433837501</v>
      </c>
      <c r="J15" s="62">
        <v>27.479199999999999</v>
      </c>
      <c r="K15" s="62">
        <v>38.961117898298703</v>
      </c>
      <c r="L15" s="62" t="s">
        <v>242</v>
      </c>
      <c r="M15" s="62">
        <v>5.5555375691899096</v>
      </c>
      <c r="N15" s="62">
        <v>1.0609</v>
      </c>
      <c r="O15" s="62">
        <v>1.5541535202975401</v>
      </c>
      <c r="P15" s="62">
        <v>10.7739803715844</v>
      </c>
      <c r="Q15" s="62">
        <v>21.2728755131828</v>
      </c>
      <c r="R15" s="62">
        <v>2.3166974351343499</v>
      </c>
      <c r="S15" s="62">
        <v>2.4825804525193198</v>
      </c>
    </row>
    <row r="16" spans="1:19" x14ac:dyDescent="0.15">
      <c r="A16" s="13" t="s">
        <v>20</v>
      </c>
      <c r="B16" s="62">
        <v>5.8852961977414902</v>
      </c>
      <c r="C16" s="62" t="s">
        <v>242</v>
      </c>
      <c r="D16" s="62" t="s">
        <v>242</v>
      </c>
      <c r="E16" s="62">
        <v>0.84620959404598395</v>
      </c>
      <c r="F16" s="62">
        <v>27.8819317855618</v>
      </c>
      <c r="G16" s="62" t="s">
        <v>242</v>
      </c>
      <c r="H16" s="62">
        <v>1.7766160174952801</v>
      </c>
      <c r="I16" s="62">
        <v>4.4140237437560703</v>
      </c>
      <c r="J16" s="62">
        <v>28.261555543277399</v>
      </c>
      <c r="K16" s="62">
        <v>45.060383781318102</v>
      </c>
      <c r="L16" s="62" t="s">
        <v>242</v>
      </c>
      <c r="M16" s="62">
        <v>6.8029355510179901</v>
      </c>
      <c r="N16" s="62">
        <v>1.0955999999999999</v>
      </c>
      <c r="O16" s="62">
        <v>1.8605515720355801</v>
      </c>
      <c r="P16" s="62">
        <v>11.448146685318401</v>
      </c>
      <c r="Q16" s="62">
        <v>22.897722001770902</v>
      </c>
      <c r="R16" s="62">
        <v>2.6099603022626399</v>
      </c>
      <c r="S16" s="62">
        <v>0</v>
      </c>
    </row>
    <row r="17" spans="1:19" s="10" customFormat="1" x14ac:dyDescent="0.15">
      <c r="A17" s="21" t="s">
        <v>21</v>
      </c>
      <c r="B17" s="55">
        <v>5.3976168570246603</v>
      </c>
      <c r="C17" s="55">
        <v>5.7030345971652503</v>
      </c>
      <c r="D17" s="55">
        <v>20.0580200649616</v>
      </c>
      <c r="E17" s="55">
        <v>0.64808173918783496</v>
      </c>
      <c r="F17" s="55">
        <v>22.7974241953644</v>
      </c>
      <c r="G17" s="55">
        <v>181.52024566499699</v>
      </c>
      <c r="H17" s="55">
        <v>1.9754374563094701</v>
      </c>
      <c r="I17" s="55">
        <v>4.2455539488146101</v>
      </c>
      <c r="J17" s="55">
        <v>27.6288429976718</v>
      </c>
      <c r="K17" s="55">
        <v>41.816780237464002</v>
      </c>
      <c r="L17" s="55" t="s">
        <v>242</v>
      </c>
      <c r="M17" s="55">
        <v>5.9891447871080299</v>
      </c>
      <c r="N17" s="55">
        <v>1.1064000000000001</v>
      </c>
      <c r="O17" s="55">
        <v>1.79106046307533</v>
      </c>
      <c r="P17" s="55">
        <v>9.9746110380132595</v>
      </c>
      <c r="Q17" s="55">
        <v>20.699057523405799</v>
      </c>
      <c r="R17" s="55">
        <v>2.4841051450907599</v>
      </c>
      <c r="S17" s="55">
        <v>1.6740839994558501</v>
      </c>
    </row>
    <row r="18" spans="1:19" x14ac:dyDescent="0.15">
      <c r="A18" s="3" t="s">
        <v>22</v>
      </c>
      <c r="B18" s="62">
        <v>1.67137026172076</v>
      </c>
      <c r="C18" s="62">
        <v>1.79291775413428</v>
      </c>
      <c r="D18" s="62">
        <v>3.8468727978721402</v>
      </c>
      <c r="E18" s="62">
        <v>0.28091388381723398</v>
      </c>
      <c r="F18" s="62">
        <v>0</v>
      </c>
      <c r="G18" s="62">
        <v>148.84354262358701</v>
      </c>
      <c r="H18" s="62">
        <v>0.86185226320702901</v>
      </c>
      <c r="I18" s="62">
        <v>1.0838847937146801</v>
      </c>
      <c r="J18" s="62">
        <v>4.3166718674141498</v>
      </c>
      <c r="K18" s="62">
        <v>10.3334971761233</v>
      </c>
      <c r="L18" s="62" t="s">
        <v>242</v>
      </c>
      <c r="M18" s="62">
        <v>1.2627263167059399</v>
      </c>
      <c r="N18" s="62">
        <v>0.57530900969572896</v>
      </c>
      <c r="O18" s="62" t="s">
        <v>242</v>
      </c>
      <c r="P18" s="62">
        <v>0.579003340099846</v>
      </c>
      <c r="Q18" s="62">
        <v>0.80291012261836603</v>
      </c>
      <c r="R18" s="62">
        <v>0.480773992459953</v>
      </c>
      <c r="S18" s="62">
        <v>0.84582332998711796</v>
      </c>
    </row>
    <row r="19" spans="1:19" s="10" customFormat="1" x14ac:dyDescent="0.15">
      <c r="A19" s="3" t="s">
        <v>23</v>
      </c>
      <c r="B19" s="62">
        <v>2.1346854757467502</v>
      </c>
      <c r="C19" s="62">
        <v>2.03087338812949</v>
      </c>
      <c r="D19" s="62">
        <v>4.550790697469</v>
      </c>
      <c r="E19" s="62">
        <v>0.25199444897972301</v>
      </c>
      <c r="F19" s="62">
        <v>0</v>
      </c>
      <c r="G19" s="62">
        <v>140.02021572769999</v>
      </c>
      <c r="H19" s="62">
        <v>0.66209178231698695</v>
      </c>
      <c r="I19" s="62">
        <v>1.04472170171736</v>
      </c>
      <c r="J19" s="62">
        <v>3.6363612401291698</v>
      </c>
      <c r="K19" s="62">
        <v>9.8853045849455103</v>
      </c>
      <c r="L19" s="62" t="s">
        <v>242</v>
      </c>
      <c r="M19" s="62">
        <v>1.1044568884900501</v>
      </c>
      <c r="N19" s="62">
        <v>0.63469204417846403</v>
      </c>
      <c r="O19" s="62" t="s">
        <v>242</v>
      </c>
      <c r="P19" s="62">
        <v>0.559978676628895</v>
      </c>
      <c r="Q19" s="62">
        <v>0.74674981142851105</v>
      </c>
      <c r="R19" s="62">
        <v>0.461741902885348</v>
      </c>
      <c r="S19" s="62">
        <v>0.88210374031393102</v>
      </c>
    </row>
    <row r="20" spans="1:19" x14ac:dyDescent="0.15">
      <c r="A20" s="16" t="s">
        <v>24</v>
      </c>
      <c r="B20" s="55">
        <v>2.12133258714303</v>
      </c>
      <c r="C20" s="55">
        <v>2.24866609295638</v>
      </c>
      <c r="D20" s="55">
        <v>5.8921809275876296</v>
      </c>
      <c r="E20" s="55">
        <v>0.23830823323515901</v>
      </c>
      <c r="F20" s="55">
        <v>0</v>
      </c>
      <c r="G20" s="55">
        <v>129.39587354718299</v>
      </c>
      <c r="H20" s="55">
        <v>0.49440809174890299</v>
      </c>
      <c r="I20" s="55">
        <v>0.93091478054838805</v>
      </c>
      <c r="J20" s="55">
        <v>3.2108452869247799</v>
      </c>
      <c r="K20" s="55">
        <v>9.04910790965641</v>
      </c>
      <c r="L20" s="55" t="s">
        <v>242</v>
      </c>
      <c r="M20" s="55">
        <v>0.975025965756946</v>
      </c>
      <c r="N20" s="55">
        <v>0.61675249379033703</v>
      </c>
      <c r="O20" s="55" t="s">
        <v>242</v>
      </c>
      <c r="P20" s="55">
        <v>0.56482502369635001</v>
      </c>
      <c r="Q20" s="55">
        <v>0.718652737231122</v>
      </c>
      <c r="R20" s="55">
        <v>0.41898097446979499</v>
      </c>
      <c r="S20" s="55">
        <v>1.06011353238487</v>
      </c>
    </row>
    <row r="21" spans="1:19" s="10" customFormat="1" x14ac:dyDescent="0.15">
      <c r="A21" s="13" t="s">
        <v>25</v>
      </c>
      <c r="B21" s="62">
        <v>1.60131573310065</v>
      </c>
      <c r="C21" s="62">
        <v>5.1965243263826304</v>
      </c>
      <c r="D21" s="62">
        <v>22.163861718786901</v>
      </c>
      <c r="E21" s="62">
        <v>0.18240709675168201</v>
      </c>
      <c r="F21" s="62" t="s">
        <v>240</v>
      </c>
      <c r="G21" s="62">
        <v>88.380851017204904</v>
      </c>
      <c r="H21" s="62">
        <v>2.11797371638015</v>
      </c>
      <c r="I21" s="62">
        <v>1.66175466769072</v>
      </c>
      <c r="J21" s="62">
        <v>34.126899999999999</v>
      </c>
      <c r="K21" s="62">
        <v>18.7020335544685</v>
      </c>
      <c r="L21" s="62" t="s">
        <v>242</v>
      </c>
      <c r="M21" s="62">
        <v>2.1289642751279998</v>
      </c>
      <c r="N21" s="62" t="s">
        <v>242</v>
      </c>
      <c r="O21" s="62">
        <v>0.37425785534067402</v>
      </c>
      <c r="P21" s="62">
        <v>8.4079739979847403</v>
      </c>
      <c r="Q21" s="62">
        <v>14.9120229378224</v>
      </c>
      <c r="R21" s="62">
        <v>0.50721154165258098</v>
      </c>
      <c r="S21" s="62">
        <v>5.0314728886933802</v>
      </c>
    </row>
    <row r="22" spans="1:19" x14ac:dyDescent="0.15">
      <c r="A22" s="13" t="s">
        <v>26</v>
      </c>
      <c r="B22" s="62">
        <v>5.2048728875242301</v>
      </c>
      <c r="C22" s="62">
        <v>9.1128903545639801</v>
      </c>
      <c r="D22" s="62">
        <v>153.51522585899099</v>
      </c>
      <c r="E22" s="62">
        <v>0.24671343401812201</v>
      </c>
      <c r="F22" s="62" t="s">
        <v>240</v>
      </c>
      <c r="G22" s="62">
        <v>96.948195577528907</v>
      </c>
      <c r="H22" s="62">
        <v>2.5011383487739098</v>
      </c>
      <c r="I22" s="62">
        <v>1.6995921313870599</v>
      </c>
      <c r="J22" s="62">
        <v>40.3136374537508</v>
      </c>
      <c r="K22" s="62">
        <v>19.373734340800301</v>
      </c>
      <c r="L22" s="62" t="s">
        <v>242</v>
      </c>
      <c r="M22" s="62">
        <v>2.0618835504983899</v>
      </c>
      <c r="N22" s="62" t="s">
        <v>242</v>
      </c>
      <c r="O22" s="62">
        <v>1.9324217118078599</v>
      </c>
      <c r="P22" s="62">
        <v>10.047734624088299</v>
      </c>
      <c r="Q22" s="62">
        <v>16.292426728572401</v>
      </c>
      <c r="R22" s="62">
        <v>0.61708801498903298</v>
      </c>
      <c r="S22" s="62">
        <v>8.4581776263385091</v>
      </c>
    </row>
    <row r="23" spans="1:19" s="10" customFormat="1" x14ac:dyDescent="0.15">
      <c r="A23" s="21" t="s">
        <v>27</v>
      </c>
      <c r="B23" s="55">
        <v>1.71160302253764</v>
      </c>
      <c r="C23" s="55">
        <v>5.1773084102027802</v>
      </c>
      <c r="D23" s="55">
        <v>23.637443619243601</v>
      </c>
      <c r="E23" s="55">
        <v>0.24178611204012801</v>
      </c>
      <c r="F23" s="55" t="s">
        <v>240</v>
      </c>
      <c r="G23" s="55">
        <v>96.330936154488398</v>
      </c>
      <c r="H23" s="55">
        <v>2.4056574962048201</v>
      </c>
      <c r="I23" s="55">
        <v>1.92354524627114</v>
      </c>
      <c r="J23" s="55">
        <v>42.545299999999997</v>
      </c>
      <c r="K23" s="55">
        <v>20.824450262356699</v>
      </c>
      <c r="L23" s="55" t="s">
        <v>242</v>
      </c>
      <c r="M23" s="55">
        <v>2.35694535024383</v>
      </c>
      <c r="N23" s="55" t="s">
        <v>242</v>
      </c>
      <c r="O23" s="55">
        <v>1.47571651454359</v>
      </c>
      <c r="P23" s="55">
        <v>8.7040898284368993</v>
      </c>
      <c r="Q23" s="55">
        <v>17.017911999542498</v>
      </c>
      <c r="R23" s="55">
        <v>0.53731753862245402</v>
      </c>
      <c r="S23" s="55">
        <v>3.9376833544685099</v>
      </c>
    </row>
    <row r="24" spans="1:19" x14ac:dyDescent="0.15">
      <c r="A24" s="3" t="s">
        <v>28</v>
      </c>
      <c r="B24" s="62">
        <v>1.25360342486877</v>
      </c>
      <c r="C24" s="62">
        <v>1.9161980375687899</v>
      </c>
      <c r="D24" s="62">
        <v>12.333643888990901</v>
      </c>
      <c r="E24" s="62">
        <v>0.18131971959566201</v>
      </c>
      <c r="F24" s="62" t="s">
        <v>240</v>
      </c>
      <c r="G24" s="62">
        <v>87.737307140151799</v>
      </c>
      <c r="H24" s="62">
        <v>2.3442720494615901</v>
      </c>
      <c r="I24" s="62">
        <v>0.744804781694687</v>
      </c>
      <c r="J24" s="62">
        <v>30.2132977958628</v>
      </c>
      <c r="K24" s="62">
        <v>7.9709021283881496</v>
      </c>
      <c r="L24" s="62" t="s">
        <v>242</v>
      </c>
      <c r="M24" s="62">
        <v>0.61477404963216598</v>
      </c>
      <c r="N24" s="62" t="s">
        <v>242</v>
      </c>
      <c r="O24" s="62" t="s">
        <v>242</v>
      </c>
      <c r="P24" s="62">
        <v>4.75981806578885</v>
      </c>
      <c r="Q24" s="62">
        <v>4.6663435237727002</v>
      </c>
      <c r="R24" s="62">
        <v>0.23800569766090501</v>
      </c>
      <c r="S24" s="62">
        <v>1.2775347871882401</v>
      </c>
    </row>
    <row r="25" spans="1:19" x14ac:dyDescent="0.15">
      <c r="A25" s="3" t="s">
        <v>29</v>
      </c>
      <c r="B25" s="62">
        <v>4.4018104964055498</v>
      </c>
      <c r="C25" s="62">
        <v>5.1324263887404902</v>
      </c>
      <c r="D25" s="62">
        <v>120.272986542917</v>
      </c>
      <c r="E25" s="62">
        <v>0.20147262164531701</v>
      </c>
      <c r="F25" s="62" t="s">
        <v>240</v>
      </c>
      <c r="G25" s="62">
        <v>84.718210653974296</v>
      </c>
      <c r="H25" s="62">
        <v>2.4068653933416502</v>
      </c>
      <c r="I25" s="62">
        <v>0.65559030925738904</v>
      </c>
      <c r="J25" s="62">
        <v>28.5611036345102</v>
      </c>
      <c r="K25" s="62">
        <v>7.4207904732844403</v>
      </c>
      <c r="L25" s="62" t="s">
        <v>242</v>
      </c>
      <c r="M25" s="62">
        <v>0.62793707915172903</v>
      </c>
      <c r="N25" s="62" t="s">
        <v>242</v>
      </c>
      <c r="O25" s="62" t="s">
        <v>242</v>
      </c>
      <c r="P25" s="62">
        <v>4.1899730819907104</v>
      </c>
      <c r="Q25" s="62">
        <v>6.4928621185923401</v>
      </c>
      <c r="R25" s="62">
        <v>0.292227014424433</v>
      </c>
      <c r="S25" s="62">
        <v>6.8935403377682096</v>
      </c>
    </row>
    <row r="26" spans="1:19" s="10" customFormat="1" x14ac:dyDescent="0.15">
      <c r="A26" s="16" t="s">
        <v>30</v>
      </c>
      <c r="B26" s="55">
        <v>1.10196045385403</v>
      </c>
      <c r="C26" s="55">
        <v>3.2527984706152799</v>
      </c>
      <c r="D26" s="55">
        <v>10.953024018047101</v>
      </c>
      <c r="E26" s="55">
        <v>0.218587806021076</v>
      </c>
      <c r="F26" s="55" t="s">
        <v>240</v>
      </c>
      <c r="G26" s="55">
        <v>76.924674246690998</v>
      </c>
      <c r="H26" s="55">
        <v>2.0918425852904501</v>
      </c>
      <c r="I26" s="55">
        <v>0.65018855678811804</v>
      </c>
      <c r="J26" s="55">
        <v>36.522890540160901</v>
      </c>
      <c r="K26" s="55">
        <v>7.3005769660931898</v>
      </c>
      <c r="L26" s="55" t="s">
        <v>242</v>
      </c>
      <c r="M26" s="55">
        <v>0.50734164314575503</v>
      </c>
      <c r="N26" s="55" t="s">
        <v>242</v>
      </c>
      <c r="O26" s="55" t="s">
        <v>242</v>
      </c>
      <c r="P26" s="55">
        <v>4.5494940172874401</v>
      </c>
      <c r="Q26" s="55">
        <v>6.1117854525437796</v>
      </c>
      <c r="R26" s="55">
        <v>0.22418480820818101</v>
      </c>
      <c r="S26" s="55">
        <v>1.14544043975249</v>
      </c>
    </row>
    <row r="27" spans="1:19" x14ac:dyDescent="0.15">
      <c r="A27" s="13" t="s">
        <v>31</v>
      </c>
      <c r="B27" s="62">
        <v>1.15133099896307</v>
      </c>
      <c r="C27" s="62">
        <v>3.5524650912234801</v>
      </c>
      <c r="D27" s="62">
        <v>19.253516784117998</v>
      </c>
      <c r="E27" s="62" t="s">
        <v>242</v>
      </c>
      <c r="F27" s="62" t="s">
        <v>240</v>
      </c>
      <c r="G27" s="62" t="s">
        <v>242</v>
      </c>
      <c r="H27" s="62" t="s">
        <v>242</v>
      </c>
      <c r="I27" s="62" t="s">
        <v>242</v>
      </c>
      <c r="J27" s="62" t="s">
        <v>242</v>
      </c>
      <c r="K27" s="62">
        <v>12.3925659079475</v>
      </c>
      <c r="L27" s="62" t="s">
        <v>242</v>
      </c>
      <c r="M27" s="62">
        <v>1.37482832174317</v>
      </c>
      <c r="N27" s="62" t="s">
        <v>242</v>
      </c>
      <c r="O27" s="62" t="s">
        <v>242</v>
      </c>
      <c r="P27" s="62">
        <v>4.9334892661147203</v>
      </c>
      <c r="Q27" s="62">
        <v>22.317918131171901</v>
      </c>
      <c r="R27" s="62">
        <v>0.34265485572710203</v>
      </c>
      <c r="S27" s="62">
        <v>5.34813873361023</v>
      </c>
    </row>
    <row r="28" spans="1:19" x14ac:dyDescent="0.15">
      <c r="A28" s="13" t="s">
        <v>32</v>
      </c>
      <c r="B28" s="62">
        <v>1.18191225546071</v>
      </c>
      <c r="C28" s="62">
        <v>3.8459096347725898</v>
      </c>
      <c r="D28" s="62">
        <v>20.067269919643302</v>
      </c>
      <c r="E28" s="62" t="s">
        <v>242</v>
      </c>
      <c r="F28" s="62" t="s">
        <v>240</v>
      </c>
      <c r="G28" s="62" t="s">
        <v>242</v>
      </c>
      <c r="H28" s="62" t="s">
        <v>242</v>
      </c>
      <c r="I28" s="62" t="s">
        <v>242</v>
      </c>
      <c r="J28" s="62" t="s">
        <v>242</v>
      </c>
      <c r="K28" s="62">
        <v>13.038637108644499</v>
      </c>
      <c r="L28" s="62" t="s">
        <v>242</v>
      </c>
      <c r="M28" s="62">
        <v>1.48946005825769</v>
      </c>
      <c r="N28" s="62" t="s">
        <v>242</v>
      </c>
      <c r="O28" s="62" t="s">
        <v>242</v>
      </c>
      <c r="P28" s="62">
        <v>5.6083553713315704</v>
      </c>
      <c r="Q28" s="62">
        <v>26.143330928446598</v>
      </c>
      <c r="R28" s="62">
        <v>0.360777942261166</v>
      </c>
      <c r="S28" s="62">
        <v>5.9338190200404197</v>
      </c>
    </row>
    <row r="29" spans="1:19" s="10" customFormat="1" x14ac:dyDescent="0.15">
      <c r="A29" s="21" t="s">
        <v>33</v>
      </c>
      <c r="B29" s="55">
        <v>0.54735731652294295</v>
      </c>
      <c r="C29" s="55">
        <v>2.2848104733038301</v>
      </c>
      <c r="D29" s="55">
        <v>13.259529284140701</v>
      </c>
      <c r="E29" s="55" t="s">
        <v>242</v>
      </c>
      <c r="F29" s="55" t="s">
        <v>240</v>
      </c>
      <c r="G29" s="55">
        <v>50.884616549304098</v>
      </c>
      <c r="H29" s="55" t="s">
        <v>242</v>
      </c>
      <c r="I29" s="55" t="s">
        <v>242</v>
      </c>
      <c r="J29" s="55" t="s">
        <v>242</v>
      </c>
      <c r="K29" s="55">
        <v>7.4733014935409603</v>
      </c>
      <c r="L29" s="55" t="s">
        <v>242</v>
      </c>
      <c r="M29" s="55">
        <v>0.79434809427669195</v>
      </c>
      <c r="N29" s="55" t="s">
        <v>242</v>
      </c>
      <c r="O29" s="55" t="s">
        <v>242</v>
      </c>
      <c r="P29" s="55">
        <v>2.9392522602029798</v>
      </c>
      <c r="Q29" s="55">
        <v>12.7466492360921</v>
      </c>
      <c r="R29" s="55">
        <v>0.19058349316158801</v>
      </c>
      <c r="S29" s="55">
        <v>3.4761622595375901</v>
      </c>
    </row>
    <row r="30" spans="1:19" x14ac:dyDescent="0.15">
      <c r="A30" s="3" t="s">
        <v>34</v>
      </c>
      <c r="B30" s="62">
        <v>0.60230767514106798</v>
      </c>
      <c r="C30" s="62">
        <v>1.58979634347245</v>
      </c>
      <c r="D30" s="62">
        <v>9.6588280625313594</v>
      </c>
      <c r="E30" s="62">
        <v>0.17960000000000001</v>
      </c>
      <c r="F30" s="62" t="s">
        <v>240</v>
      </c>
      <c r="G30" s="62">
        <v>23.2832964842768</v>
      </c>
      <c r="H30" s="62" t="s">
        <v>242</v>
      </c>
      <c r="I30" s="62" t="s">
        <v>242</v>
      </c>
      <c r="J30" s="62" t="s">
        <v>242</v>
      </c>
      <c r="K30" s="62">
        <v>8.9215459442206893</v>
      </c>
      <c r="L30" s="62" t="s">
        <v>242</v>
      </c>
      <c r="M30" s="62">
        <v>0.33691508346291199</v>
      </c>
      <c r="N30" s="62" t="s">
        <v>242</v>
      </c>
      <c r="O30" s="62" t="s">
        <v>242</v>
      </c>
      <c r="P30" s="62">
        <v>3.1693819465597501</v>
      </c>
      <c r="Q30" s="62">
        <v>19.258784551468199</v>
      </c>
      <c r="R30" s="62">
        <v>0.19925115997256301</v>
      </c>
      <c r="S30" s="62">
        <v>3.6973215938766102</v>
      </c>
    </row>
    <row r="31" spans="1:19" x14ac:dyDescent="0.15">
      <c r="A31" s="3" t="s">
        <v>35</v>
      </c>
      <c r="B31" s="62">
        <v>0.56775975985882199</v>
      </c>
      <c r="C31" s="62">
        <v>1.65575876552822</v>
      </c>
      <c r="D31" s="62">
        <v>8.7398672229666108</v>
      </c>
      <c r="E31" s="62" t="s">
        <v>242</v>
      </c>
      <c r="F31" s="62" t="s">
        <v>240</v>
      </c>
      <c r="G31" s="62">
        <v>19.9141821838593</v>
      </c>
      <c r="H31" s="62" t="s">
        <v>242</v>
      </c>
      <c r="I31" s="62" t="s">
        <v>242</v>
      </c>
      <c r="J31" s="62" t="s">
        <v>242</v>
      </c>
      <c r="K31" s="62">
        <v>10.328243089463101</v>
      </c>
      <c r="L31" s="62" t="s">
        <v>242</v>
      </c>
      <c r="M31" s="62">
        <v>0.30293339960628901</v>
      </c>
      <c r="N31" s="62" t="s">
        <v>242</v>
      </c>
      <c r="O31" s="62">
        <v>0.55564147742805203</v>
      </c>
      <c r="P31" s="62">
        <v>3.3988705634267</v>
      </c>
      <c r="Q31" s="62">
        <v>22.233503872935401</v>
      </c>
      <c r="R31" s="62">
        <v>0.198657683395531</v>
      </c>
      <c r="S31" s="62">
        <v>3.6826412991092301</v>
      </c>
    </row>
    <row r="32" spans="1:19" s="10" customFormat="1" x14ac:dyDescent="0.15">
      <c r="A32" s="16" t="s">
        <v>36</v>
      </c>
      <c r="B32" s="55">
        <v>0.49140820991727202</v>
      </c>
      <c r="C32" s="55">
        <v>1.84473620720302</v>
      </c>
      <c r="D32" s="55">
        <v>7.80959839790407</v>
      </c>
      <c r="E32" s="55" t="s">
        <v>242</v>
      </c>
      <c r="F32" s="55" t="s">
        <v>240</v>
      </c>
      <c r="G32" s="55">
        <v>38.481637900581099</v>
      </c>
      <c r="H32" s="55" t="s">
        <v>242</v>
      </c>
      <c r="I32" s="55" t="s">
        <v>242</v>
      </c>
      <c r="J32" s="55" t="s">
        <v>242</v>
      </c>
      <c r="K32" s="55" t="s">
        <v>242</v>
      </c>
      <c r="L32" s="55" t="s">
        <v>242</v>
      </c>
      <c r="M32" s="55">
        <v>0.26487626534495101</v>
      </c>
      <c r="N32" s="55" t="s">
        <v>242</v>
      </c>
      <c r="O32" s="55" t="s">
        <v>242</v>
      </c>
      <c r="P32" s="55">
        <v>5.7454116933043604</v>
      </c>
      <c r="Q32" s="55">
        <v>26.115491545361699</v>
      </c>
      <c r="R32" s="55">
        <v>0.18597406213857801</v>
      </c>
      <c r="S32" s="55">
        <v>3.4656561265662198</v>
      </c>
    </row>
    <row r="33" spans="1:19" x14ac:dyDescent="0.15">
      <c r="A33" s="13" t="s">
        <v>37</v>
      </c>
      <c r="B33" s="62">
        <v>0.89123276925172401</v>
      </c>
      <c r="C33" s="62">
        <v>0</v>
      </c>
      <c r="D33" s="62">
        <v>15.953204617861299</v>
      </c>
      <c r="E33" s="62" t="s">
        <v>242</v>
      </c>
      <c r="F33" s="62" t="s">
        <v>240</v>
      </c>
      <c r="G33" s="62" t="s">
        <v>242</v>
      </c>
      <c r="H33" s="62" t="s">
        <v>242</v>
      </c>
      <c r="I33" s="62" t="s">
        <v>242</v>
      </c>
      <c r="J33" s="62" t="s">
        <v>242</v>
      </c>
      <c r="K33" s="62">
        <v>6.6174016261063704</v>
      </c>
      <c r="L33" s="62" t="s">
        <v>242</v>
      </c>
      <c r="M33" s="62">
        <v>0.94393128152748296</v>
      </c>
      <c r="N33" s="62" t="s">
        <v>242</v>
      </c>
      <c r="O33" s="62" t="s">
        <v>242</v>
      </c>
      <c r="P33" s="62">
        <v>3.3633829820096</v>
      </c>
      <c r="Q33" s="62">
        <v>26.384612715041399</v>
      </c>
      <c r="R33" s="62">
        <v>0.24691538025092999</v>
      </c>
      <c r="S33" s="62">
        <v>9.6635563882065192</v>
      </c>
    </row>
    <row r="34" spans="1:19" x14ac:dyDescent="0.15">
      <c r="A34" s="21" t="s">
        <v>38</v>
      </c>
      <c r="B34" s="55">
        <v>0.69896811425109295</v>
      </c>
      <c r="C34" s="55">
        <v>3.1581000000000001</v>
      </c>
      <c r="D34" s="55">
        <v>63.099800000000002</v>
      </c>
      <c r="E34" s="55">
        <v>0.186</v>
      </c>
      <c r="F34" s="55" t="s">
        <v>240</v>
      </c>
      <c r="G34" s="55" t="s">
        <v>242</v>
      </c>
      <c r="H34" s="55" t="s">
        <v>242</v>
      </c>
      <c r="I34" s="55" t="s">
        <v>242</v>
      </c>
      <c r="J34" s="55" t="s">
        <v>242</v>
      </c>
      <c r="K34" s="55" t="s">
        <v>242</v>
      </c>
      <c r="L34" s="55" t="s">
        <v>242</v>
      </c>
      <c r="M34" s="55">
        <v>0.67463065524530896</v>
      </c>
      <c r="N34" s="55" t="s">
        <v>242</v>
      </c>
      <c r="O34" s="55" t="s">
        <v>242</v>
      </c>
      <c r="P34" s="55">
        <v>1.86599285192362</v>
      </c>
      <c r="Q34" s="55">
        <v>16.862815876494</v>
      </c>
      <c r="R34" s="55">
        <v>0.17974628297902701</v>
      </c>
      <c r="S34" s="55">
        <v>6.6883933221265197</v>
      </c>
    </row>
    <row r="35" spans="1:19" x14ac:dyDescent="0.15">
      <c r="A35" s="3" t="s">
        <v>39</v>
      </c>
      <c r="B35" s="62">
        <v>1.5193471573484201</v>
      </c>
      <c r="C35" s="62">
        <v>2.6460152825561498</v>
      </c>
      <c r="D35" s="62">
        <v>53.1226250483341</v>
      </c>
      <c r="E35" s="62" t="s">
        <v>242</v>
      </c>
      <c r="F35" s="62" t="s">
        <v>240</v>
      </c>
      <c r="G35" s="62">
        <v>29.434662344262399</v>
      </c>
      <c r="H35" s="62" t="s">
        <v>242</v>
      </c>
      <c r="I35" s="62" t="s">
        <v>242</v>
      </c>
      <c r="J35" s="62" t="s">
        <v>242</v>
      </c>
      <c r="K35" s="62" t="s">
        <v>242</v>
      </c>
      <c r="L35" s="62" t="s">
        <v>242</v>
      </c>
      <c r="M35" s="62">
        <v>0.37837724743589701</v>
      </c>
      <c r="N35" s="62" t="s">
        <v>242</v>
      </c>
      <c r="O35" s="62" t="s">
        <v>242</v>
      </c>
      <c r="P35" s="62">
        <v>2.7844503223519701</v>
      </c>
      <c r="Q35" s="62">
        <v>26.313443759393</v>
      </c>
      <c r="R35" s="62">
        <v>0.19441589040834101</v>
      </c>
      <c r="S35" s="62">
        <v>8.0176925687189105</v>
      </c>
    </row>
    <row r="36" spans="1:19" x14ac:dyDescent="0.15">
      <c r="A36" s="16" t="s">
        <v>40</v>
      </c>
      <c r="B36" s="55">
        <v>0.422871617793386</v>
      </c>
      <c r="C36" s="55">
        <v>1.4791074329543199</v>
      </c>
      <c r="D36" s="55">
        <v>9.2200099429367199</v>
      </c>
      <c r="E36" s="55" t="s">
        <v>242</v>
      </c>
      <c r="F36" s="55" t="s">
        <v>240</v>
      </c>
      <c r="G36" s="55" t="s">
        <v>242</v>
      </c>
      <c r="H36" s="55" t="s">
        <v>242</v>
      </c>
      <c r="I36" s="55" t="s">
        <v>242</v>
      </c>
      <c r="J36" s="55" t="s">
        <v>242</v>
      </c>
      <c r="K36" s="55" t="s">
        <v>242</v>
      </c>
      <c r="L36" s="55" t="s">
        <v>242</v>
      </c>
      <c r="M36" s="55">
        <v>0.244517256207513</v>
      </c>
      <c r="N36" s="55" t="s">
        <v>242</v>
      </c>
      <c r="O36" s="55" t="s">
        <v>242</v>
      </c>
      <c r="P36" s="55">
        <v>2.08381912996574</v>
      </c>
      <c r="Q36" s="55">
        <v>26.8129061168076</v>
      </c>
      <c r="R36" s="55">
        <v>0.11774584186115999</v>
      </c>
      <c r="S36" s="55">
        <v>4.6349890404849301</v>
      </c>
    </row>
    <row r="37" spans="1:19" s="10" customFormat="1" x14ac:dyDescent="0.15">
      <c r="A37" s="13" t="s">
        <v>41</v>
      </c>
      <c r="B37" s="62">
        <v>0.89918690540568202</v>
      </c>
      <c r="C37" s="62">
        <v>2.0337008221453599</v>
      </c>
      <c r="D37" s="62">
        <v>16.444918198053902</v>
      </c>
      <c r="E37" s="62" t="s">
        <v>242</v>
      </c>
      <c r="F37" s="62" t="s">
        <v>240</v>
      </c>
      <c r="G37" s="62" t="s">
        <v>242</v>
      </c>
      <c r="H37" s="62" t="s">
        <v>242</v>
      </c>
      <c r="I37" s="62" t="s">
        <v>242</v>
      </c>
      <c r="J37" s="62" t="s">
        <v>242</v>
      </c>
      <c r="K37" s="62" t="s">
        <v>242</v>
      </c>
      <c r="L37" s="62" t="s">
        <v>242</v>
      </c>
      <c r="M37" s="62">
        <v>1.12305004353608</v>
      </c>
      <c r="N37" s="62" t="s">
        <v>242</v>
      </c>
      <c r="O37" s="62" t="s">
        <v>242</v>
      </c>
      <c r="P37" s="62">
        <v>6.6191288635600802</v>
      </c>
      <c r="Q37" s="62">
        <v>40.915649580509999</v>
      </c>
      <c r="R37" s="62">
        <v>0.33322678088197499</v>
      </c>
      <c r="S37" s="62">
        <v>5.3938217201966303</v>
      </c>
    </row>
    <row r="38" spans="1:19" x14ac:dyDescent="0.15">
      <c r="A38" s="21" t="s">
        <v>42</v>
      </c>
      <c r="B38" s="55">
        <v>0.82061111041960599</v>
      </c>
      <c r="C38" s="55" t="s">
        <v>242</v>
      </c>
      <c r="D38" s="55" t="s">
        <v>242</v>
      </c>
      <c r="E38" s="55" t="s">
        <v>242</v>
      </c>
      <c r="F38" s="55" t="s">
        <v>240</v>
      </c>
      <c r="G38" s="55" t="s">
        <v>242</v>
      </c>
      <c r="H38" s="55" t="s">
        <v>242</v>
      </c>
      <c r="I38" s="55" t="s">
        <v>242</v>
      </c>
      <c r="J38" s="55" t="s">
        <v>242</v>
      </c>
      <c r="K38" s="55" t="s">
        <v>242</v>
      </c>
      <c r="L38" s="55" t="s">
        <v>242</v>
      </c>
      <c r="M38" s="55">
        <v>0.89515700553354605</v>
      </c>
      <c r="N38" s="55" t="s">
        <v>242</v>
      </c>
      <c r="O38" s="55" t="s">
        <v>242</v>
      </c>
      <c r="P38" s="55">
        <v>3.02396088178789</v>
      </c>
      <c r="Q38" s="55">
        <v>33.468225096923298</v>
      </c>
      <c r="R38" s="55">
        <v>0.24019214054340299</v>
      </c>
      <c r="S38" s="55">
        <v>10.4328805375394</v>
      </c>
    </row>
    <row r="39" spans="1:19" s="10" customFormat="1" x14ac:dyDescent="0.15">
      <c r="A39" s="3" t="s">
        <v>43</v>
      </c>
      <c r="B39" s="62">
        <v>0.77178812833670196</v>
      </c>
      <c r="C39" s="62" t="s">
        <v>242</v>
      </c>
      <c r="D39" s="62" t="s">
        <v>242</v>
      </c>
      <c r="E39" s="62" t="s">
        <v>242</v>
      </c>
      <c r="F39" s="62" t="s">
        <v>240</v>
      </c>
      <c r="G39" s="62" t="s">
        <v>242</v>
      </c>
      <c r="H39" s="62" t="s">
        <v>242</v>
      </c>
      <c r="I39" s="62" t="s">
        <v>242</v>
      </c>
      <c r="J39" s="62" t="s">
        <v>242</v>
      </c>
      <c r="K39" s="62" t="s">
        <v>242</v>
      </c>
      <c r="L39" s="62" t="s">
        <v>242</v>
      </c>
      <c r="M39" s="62">
        <v>0.32443888431701101</v>
      </c>
      <c r="N39" s="62" t="s">
        <v>242</v>
      </c>
      <c r="O39" s="62" t="s">
        <v>242</v>
      </c>
      <c r="P39" s="62">
        <v>1.3973446465494901</v>
      </c>
      <c r="Q39" s="62">
        <v>19.5149573624638</v>
      </c>
      <c r="R39" s="62">
        <v>0.18851136618995701</v>
      </c>
      <c r="S39" s="62">
        <v>10.386617883470899</v>
      </c>
    </row>
    <row r="40" spans="1:19" x14ac:dyDescent="0.15">
      <c r="A40" s="16" t="s">
        <v>44</v>
      </c>
      <c r="B40" s="55">
        <v>0.361914795868713</v>
      </c>
      <c r="C40" s="55" t="s">
        <v>242</v>
      </c>
      <c r="D40" s="55">
        <v>30.059854693395199</v>
      </c>
      <c r="E40" s="55" t="s">
        <v>242</v>
      </c>
      <c r="F40" s="55" t="s">
        <v>240</v>
      </c>
      <c r="G40" s="55" t="s">
        <v>242</v>
      </c>
      <c r="H40" s="55" t="s">
        <v>242</v>
      </c>
      <c r="I40" s="55" t="s">
        <v>242</v>
      </c>
      <c r="J40" s="55" t="s">
        <v>242</v>
      </c>
      <c r="K40" s="55" t="s">
        <v>242</v>
      </c>
      <c r="L40" s="55" t="s">
        <v>242</v>
      </c>
      <c r="M40" s="55">
        <v>0.34925898581050202</v>
      </c>
      <c r="N40" s="55" t="s">
        <v>242</v>
      </c>
      <c r="O40" s="55" t="s">
        <v>242</v>
      </c>
      <c r="P40" s="55">
        <v>1.8404840864048599</v>
      </c>
      <c r="Q40" s="55">
        <v>22.671307237805198</v>
      </c>
      <c r="R40" s="55">
        <v>0.17559135789302999</v>
      </c>
      <c r="S40" s="55">
        <v>7.57533143011982</v>
      </c>
    </row>
    <row r="41" spans="1:19" s="10" customFormat="1" x14ac:dyDescent="0.15">
      <c r="A41" s="6" t="s">
        <v>45</v>
      </c>
      <c r="B41" s="62">
        <v>0.47315580546809599</v>
      </c>
      <c r="C41" s="62" t="s">
        <v>242</v>
      </c>
      <c r="D41" s="116" t="s">
        <v>242</v>
      </c>
      <c r="E41" s="62" t="s">
        <v>242</v>
      </c>
      <c r="F41" s="62" t="s">
        <v>240</v>
      </c>
      <c r="G41" s="62" t="s">
        <v>242</v>
      </c>
      <c r="H41" s="62" t="s">
        <v>242</v>
      </c>
      <c r="I41" s="62" t="s">
        <v>242</v>
      </c>
      <c r="J41" s="62" t="s">
        <v>242</v>
      </c>
      <c r="K41" s="62" t="s">
        <v>242</v>
      </c>
      <c r="L41" s="62" t="s">
        <v>242</v>
      </c>
      <c r="M41" s="62">
        <v>0.35120391628581199</v>
      </c>
      <c r="N41" s="62" t="s">
        <v>242</v>
      </c>
      <c r="O41" s="62" t="s">
        <v>242</v>
      </c>
      <c r="P41" s="62">
        <v>0.91298864536757696</v>
      </c>
      <c r="Q41" s="62">
        <v>13.237857865980301</v>
      </c>
      <c r="R41" s="62">
        <v>0.147531178026552</v>
      </c>
      <c r="S41" s="62">
        <v>8.1150264096708593</v>
      </c>
    </row>
    <row r="42" spans="1:19" x14ac:dyDescent="0.15">
      <c r="A42" s="6" t="s">
        <v>46</v>
      </c>
      <c r="B42" s="62">
        <v>0.54409212649634398</v>
      </c>
      <c r="C42" s="62" t="s">
        <v>242</v>
      </c>
      <c r="D42" s="116" t="s">
        <v>242</v>
      </c>
      <c r="E42" s="62" t="s">
        <v>242</v>
      </c>
      <c r="F42" s="62" t="s">
        <v>240</v>
      </c>
      <c r="G42" s="62" t="s">
        <v>242</v>
      </c>
      <c r="H42" s="62" t="s">
        <v>242</v>
      </c>
      <c r="I42" s="62" t="s">
        <v>242</v>
      </c>
      <c r="J42" s="62" t="s">
        <v>242</v>
      </c>
      <c r="K42" s="62" t="s">
        <v>242</v>
      </c>
      <c r="L42" s="62" t="s">
        <v>242</v>
      </c>
      <c r="M42" s="62">
        <v>0.58659243746119905</v>
      </c>
      <c r="N42" s="62" t="s">
        <v>242</v>
      </c>
      <c r="O42" s="62" t="s">
        <v>242</v>
      </c>
      <c r="P42" s="62">
        <v>1.52433224571762</v>
      </c>
      <c r="Q42" s="62">
        <v>17.869690743928398</v>
      </c>
      <c r="R42" s="62">
        <v>0.177084330574479</v>
      </c>
      <c r="S42" s="62">
        <v>13.278173964769399</v>
      </c>
    </row>
    <row r="43" spans="1:19" x14ac:dyDescent="0.15">
      <c r="A43" s="3" t="s">
        <v>47</v>
      </c>
      <c r="B43" s="62" t="s">
        <v>242</v>
      </c>
      <c r="C43" s="62" t="s">
        <v>242</v>
      </c>
      <c r="D43" s="116">
        <v>8.3427802490958207</v>
      </c>
      <c r="E43" s="62" t="s">
        <v>242</v>
      </c>
      <c r="F43" s="62" t="s">
        <v>240</v>
      </c>
      <c r="G43" s="62" t="s">
        <v>242</v>
      </c>
      <c r="H43" s="62" t="s">
        <v>242</v>
      </c>
      <c r="I43" s="62" t="s">
        <v>242</v>
      </c>
      <c r="J43" s="62" t="s">
        <v>242</v>
      </c>
      <c r="K43" s="62" t="s">
        <v>242</v>
      </c>
      <c r="L43" s="62" t="s">
        <v>242</v>
      </c>
      <c r="M43" s="62">
        <v>0.42504906336325599</v>
      </c>
      <c r="N43" s="62" t="s">
        <v>242</v>
      </c>
      <c r="O43" s="62" t="s">
        <v>242</v>
      </c>
      <c r="P43" s="62">
        <v>2.2093155419284201</v>
      </c>
      <c r="Q43" s="62">
        <v>24.6988631748134</v>
      </c>
      <c r="R43" s="62">
        <v>0.207339824697342</v>
      </c>
      <c r="S43" s="62">
        <v>8.6067552115233195</v>
      </c>
    </row>
    <row r="44" spans="1:19" x14ac:dyDescent="0.15">
      <c r="A44" s="16" t="s">
        <v>48</v>
      </c>
      <c r="B44" s="55" t="s">
        <v>242</v>
      </c>
      <c r="C44" s="55" t="s">
        <v>242</v>
      </c>
      <c r="D44" s="117">
        <v>10.867184855136401</v>
      </c>
      <c r="E44" s="55" t="s">
        <v>242</v>
      </c>
      <c r="F44" s="55" t="s">
        <v>240</v>
      </c>
      <c r="G44" s="55" t="s">
        <v>242</v>
      </c>
      <c r="H44" s="55" t="s">
        <v>242</v>
      </c>
      <c r="I44" s="55" t="s">
        <v>242</v>
      </c>
      <c r="J44" s="55" t="s">
        <v>242</v>
      </c>
      <c r="K44" s="10"/>
      <c r="L44" s="55" t="s">
        <v>242</v>
      </c>
      <c r="M44" s="55">
        <v>0.45133189604420298</v>
      </c>
      <c r="N44" s="55" t="s">
        <v>242</v>
      </c>
      <c r="O44" s="55" t="s">
        <v>242</v>
      </c>
      <c r="P44" s="55">
        <v>2.0997073805826298</v>
      </c>
      <c r="Q44" s="55">
        <v>22.363979851381799</v>
      </c>
      <c r="R44" s="55">
        <v>0.18705322210233</v>
      </c>
      <c r="S44" s="55">
        <v>8.8551093171759003</v>
      </c>
    </row>
    <row r="46" spans="1:19" x14ac:dyDescent="0.15">
      <c r="B46" s="1" t="s">
        <v>242</v>
      </c>
      <c r="C46" s="62" t="s">
        <v>241</v>
      </c>
    </row>
    <row r="47" spans="1:19" x14ac:dyDescent="0.15">
      <c r="B47" s="1" t="s">
        <v>240</v>
      </c>
      <c r="C47" s="62" t="s">
        <v>239</v>
      </c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workbookViewId="0">
      <selection activeCell="L29" sqref="L29"/>
    </sheetView>
  </sheetViews>
  <sheetFormatPr baseColWidth="10" defaultColWidth="8.83203125" defaultRowHeight="13" x14ac:dyDescent="0.15"/>
  <cols>
    <col min="1" max="1" width="5" style="1" bestFit="1" customWidth="1"/>
    <col min="2" max="16384" width="8.83203125" style="1"/>
  </cols>
  <sheetData>
    <row r="1" spans="1:28" s="56" customFormat="1" x14ac:dyDescent="0.15">
      <c r="A1" s="56" t="s">
        <v>0</v>
      </c>
      <c r="B1" s="56" t="s">
        <v>245</v>
      </c>
      <c r="C1" s="56" t="str">
        <f>gly!C1</f>
        <v xml:space="preserve">FBP </v>
      </c>
      <c r="D1" s="56" t="str">
        <f>gly!D1</f>
        <v xml:space="preserve">PEP </v>
      </c>
      <c r="E1" s="56" t="str">
        <f>gly!E1</f>
        <v>Succinate</v>
      </c>
      <c r="F1" s="56" t="str">
        <f>gly!F1</f>
        <v>Pyruvate</v>
      </c>
      <c r="G1" s="56" t="str">
        <f>gly!G1</f>
        <v>6PG</v>
      </c>
      <c r="H1" s="56" t="str">
        <f>gly!H1</f>
        <v>T6P</v>
      </c>
      <c r="I1" s="56" t="str">
        <f>gly!I1</f>
        <v>G3P</v>
      </c>
      <c r="J1" s="56" t="str">
        <f>gly!J1</f>
        <v>UDP-Glc</v>
      </c>
      <c r="K1" s="56" t="str">
        <f>gly!K1</f>
        <v>Mannitol-1P</v>
      </c>
      <c r="L1" s="56" t="str">
        <f>gly!L1</f>
        <v>aKG</v>
      </c>
      <c r="M1" s="56" t="str">
        <f>gly!M1</f>
        <v>Fum</v>
      </c>
      <c r="N1" s="56" t="str">
        <f>gly!N1</f>
        <v>Mal</v>
      </c>
      <c r="O1" s="56" t="str">
        <f>gly!O1</f>
        <v>GAP</v>
      </c>
      <c r="P1" s="56" t="str">
        <f>gly!P1</f>
        <v>Glc</v>
      </c>
      <c r="Q1" s="56" t="str">
        <f>gly!Q1</f>
        <v>Cit</v>
      </c>
      <c r="R1" s="56" t="str">
        <f>gly!R1</f>
        <v>iCit</v>
      </c>
      <c r="S1" s="56" t="str">
        <f>gly!S1</f>
        <v>2PG</v>
      </c>
      <c r="T1" s="56" t="str">
        <f>gly!T1</f>
        <v>DHAP</v>
      </c>
      <c r="U1" s="56" t="str">
        <f>gly!U1</f>
        <v>3PG</v>
      </c>
      <c r="V1" s="56" t="str">
        <f>gly!W1</f>
        <v>Rib5P</v>
      </c>
      <c r="W1" s="56" t="str">
        <f>gly!X1</f>
        <v>Ribu5P</v>
      </c>
      <c r="X1" s="56" t="str">
        <f>gly!Y1</f>
        <v>Xyl5P</v>
      </c>
      <c r="Y1" s="56" t="str">
        <f>gly!Z1</f>
        <v>F6P</v>
      </c>
      <c r="Z1" s="56" t="str">
        <f>gly!AA1</f>
        <v>G6P</v>
      </c>
      <c r="AA1" s="56" t="str">
        <f>gly!AB1</f>
        <v>S7P</v>
      </c>
      <c r="AB1" s="56" t="str">
        <f>gly!AC1</f>
        <v>Tre</v>
      </c>
    </row>
    <row r="2" spans="1:28" x14ac:dyDescent="0.15">
      <c r="A2" s="54"/>
      <c r="B2" s="13" t="s">
        <v>9</v>
      </c>
      <c r="C2" s="1">
        <f>gly!C2*'sample '!J3</f>
        <v>0.69622764843123208</v>
      </c>
      <c r="D2" s="1">
        <f>gly!D2*'sample '!$J3</f>
        <v>3.647562843034359</v>
      </c>
      <c r="E2" s="1">
        <f>gly!E2*'sample '!$J3</f>
        <v>8.935364447844508</v>
      </c>
      <c r="F2" s="1">
        <f>gly!F2*'sample '!$J3</f>
        <v>0.62268469074119681</v>
      </c>
      <c r="G2" s="1">
        <f>gly!G2*'sample '!$J3</f>
        <v>1.521216671191849E-3</v>
      </c>
      <c r="H2" s="1">
        <f>gly!H2*'sample '!$J3</f>
        <v>0.12930341705130716</v>
      </c>
      <c r="I2" s="1">
        <f>gly!I2*'sample '!$J3</f>
        <v>0.63074539057360424</v>
      </c>
      <c r="J2" s="1">
        <f>gly!J2*'sample '!$J3</f>
        <v>2.0643085080564334</v>
      </c>
      <c r="K2" s="1">
        <f>gly!K2*'sample '!$J3</f>
        <v>0.81196251218547</v>
      </c>
      <c r="L2" s="1">
        <f>gly!L2*'sample '!$J3</f>
        <v>0.27407255148879844</v>
      </c>
      <c r="M2" s="1">
        <f>gly!M2*'sample '!$J3</f>
        <v>0.3542016229283253</v>
      </c>
      <c r="N2" s="1">
        <f>gly!N2*'sample '!$J3</f>
        <v>1.3069082010146515</v>
      </c>
      <c r="O2" s="1">
        <f>gly!O2*'sample '!$J3</f>
        <v>2.7138241340991472E-2</v>
      </c>
      <c r="P2" s="1">
        <f>gly!P2*'sample '!$J3</f>
        <v>1.3280232753736161</v>
      </c>
      <c r="Q2" s="1">
        <f>gly!Q2*'sample '!$J3</f>
        <v>3.3338708400260324</v>
      </c>
      <c r="R2" s="1">
        <f>gly!R2*'sample '!$J3</f>
        <v>5.1635958214683593E-2</v>
      </c>
      <c r="S2" s="1">
        <f>gly!S2*'sample '!$J3</f>
        <v>0.96108218294638981</v>
      </c>
      <c r="T2" s="1">
        <f>gly!T2*'sample '!$J3</f>
        <v>0.57364994952871129</v>
      </c>
      <c r="U2" s="1">
        <f>gly!U2*'sample '!$J3</f>
        <v>8.6612446413824546</v>
      </c>
      <c r="V2" s="1">
        <f>gly!W2*'sample '!$J3</f>
        <v>0.36135158997768846</v>
      </c>
      <c r="W2" s="1">
        <f>gly!X2*'sample '!$J3</f>
        <v>0.10257067949579797</v>
      </c>
      <c r="X2" s="1">
        <f>gly!Y2*'sample '!$J3</f>
        <v>6.4134115561187324E-2</v>
      </c>
      <c r="Y2" s="1">
        <f>gly!Z2*'sample '!$J3</f>
        <v>0.20757977354692647</v>
      </c>
      <c r="Z2" s="1">
        <f>gly!AA2*'sample '!$J3</f>
        <v>0.75266714076541741</v>
      </c>
      <c r="AA2" s="1">
        <f>gly!AB2*'sample '!$J3</f>
        <v>0.11985926165447629</v>
      </c>
      <c r="AB2" s="1">
        <f>gly!AC2*'sample '!$J3</f>
        <v>6.6130639527855255</v>
      </c>
    </row>
    <row r="3" spans="1:28" x14ac:dyDescent="0.15">
      <c r="A3" s="54" t="s">
        <v>1</v>
      </c>
      <c r="B3" s="13" t="s">
        <v>10</v>
      </c>
      <c r="C3" s="1">
        <f>gly!C3*'sample '!J4</f>
        <v>0.72105971351484077</v>
      </c>
      <c r="D3" s="1">
        <f>gly!D3*'sample '!$J4</f>
        <v>4.5477345761692209</v>
      </c>
      <c r="E3" s="1">
        <f>gly!E3*'sample '!$J4</f>
        <v>7.7783667468570794</v>
      </c>
      <c r="F3" s="1">
        <f>gly!F3*'sample '!$J4</f>
        <v>0</v>
      </c>
      <c r="G3" s="1">
        <f>gly!G3*'sample '!$J4</f>
        <v>0</v>
      </c>
      <c r="H3" s="1">
        <f>gly!H3*'sample '!$J4</f>
        <v>6.9368419136041415E-2</v>
      </c>
      <c r="I3" s="1">
        <f>gly!I3*'sample '!$J4</f>
        <v>1.0498224245403678</v>
      </c>
      <c r="J3" s="1">
        <f>gly!J3*'sample '!$J4</f>
        <v>2.3722460673491721</v>
      </c>
      <c r="K3" s="1">
        <f>gly!K3*'sample '!$J4</f>
        <v>0.89685287919970735</v>
      </c>
      <c r="L3" s="1">
        <f>gly!L3*'sample '!$J4</f>
        <v>0.29359366427223771</v>
      </c>
      <c r="M3" s="1">
        <f>gly!M3*'sample '!$J4</f>
        <v>0.39317523847916058</v>
      </c>
      <c r="N3" s="1">
        <f>gly!N3*'sample '!$J4</f>
        <v>1.4977330886977029</v>
      </c>
      <c r="O3" s="1">
        <f>gly!O3*'sample '!$J4</f>
        <v>3.129740493497906E-2</v>
      </c>
      <c r="P3" s="1">
        <f>gly!P3*'sample '!$J4</f>
        <v>17.949251261130513</v>
      </c>
      <c r="Q3" s="1">
        <f>gly!Q3*'sample '!$J4</f>
        <v>3.9299139406137829</v>
      </c>
      <c r="R3" s="1">
        <f>gly!R3*'sample '!$J4</f>
        <v>6.041884001015952E-2</v>
      </c>
      <c r="S3" s="1">
        <f>gly!S3*'sample '!$J4</f>
        <v>1.0472361744003096</v>
      </c>
      <c r="T3" s="1">
        <f>gly!T3*'sample '!$J4</f>
        <v>0.82122719785693976</v>
      </c>
      <c r="U3" s="1">
        <f>gly!U3*'sample '!$J4</f>
        <v>10.136902476053692</v>
      </c>
      <c r="V3" s="1">
        <f>gly!W3*'sample '!$J4</f>
        <v>0.41385317079606643</v>
      </c>
      <c r="W3" s="1">
        <f>gly!X3*'sample '!$J4</f>
        <v>6.8638452413248258E-2</v>
      </c>
      <c r="X3" s="1">
        <f>gly!Y3*'sample '!$J4</f>
        <v>5.6554990762552722E-2</v>
      </c>
      <c r="Y3" s="1">
        <f>gly!Z3*'sample '!$J4</f>
        <v>0.26719693746078915</v>
      </c>
      <c r="Z3" s="1">
        <f>gly!AA3*'sample '!$J4</f>
        <v>0.87023051522566419</v>
      </c>
      <c r="AA3" s="1">
        <f>gly!AB3*'sample '!$J4</f>
        <v>0.12906191011502463</v>
      </c>
      <c r="AB3" s="1">
        <f>gly!AC3*'sample '!$J4</f>
        <v>8.0407214357050414</v>
      </c>
    </row>
    <row r="4" spans="1:28" x14ac:dyDescent="0.15">
      <c r="A4" s="54"/>
      <c r="B4" s="13" t="s">
        <v>11</v>
      </c>
      <c r="C4" s="1">
        <f>gly!C4*'sample '!J5</f>
        <v>0.68133855926807174</v>
      </c>
      <c r="D4" s="1">
        <f>gly!D4*'sample '!$J5</f>
        <v>4.0799764173250956</v>
      </c>
      <c r="E4" s="1">
        <f>gly!E4*'sample '!$J5</f>
        <v>4.6509486696736966</v>
      </c>
      <c r="F4" s="1">
        <f>gly!F4*'sample '!$J5</f>
        <v>0.34543398041519563</v>
      </c>
      <c r="G4" s="1">
        <f>gly!G4*'sample '!$J5</f>
        <v>0</v>
      </c>
      <c r="H4" s="1">
        <f>gly!H4*'sample '!$J5</f>
        <v>8.8003613854887003E-2</v>
      </c>
      <c r="I4" s="1">
        <f>gly!I4*'sample '!$J5</f>
        <v>0.5866998606577587</v>
      </c>
      <c r="J4" s="1">
        <f>gly!J4*'sample '!$J5</f>
        <v>2.212022576981727</v>
      </c>
      <c r="K4" s="1">
        <f>gly!K4*'sample '!$J5</f>
        <v>0.8231327779303208</v>
      </c>
      <c r="L4" s="1">
        <f>gly!L4*'sample '!$J5</f>
        <v>0.27307180288055066</v>
      </c>
      <c r="M4" s="1">
        <f>gly!M4*'sample '!$J5</f>
        <v>0.31651038229682299</v>
      </c>
      <c r="N4" s="1">
        <f>gly!N4*'sample '!$J5</f>
        <v>1.0798678510317881</v>
      </c>
      <c r="O4" s="1">
        <f>gly!O4*'sample '!$J5</f>
        <v>3.8382122423687666E-2</v>
      </c>
      <c r="P4" s="1">
        <f>gly!P4*'sample '!$J5</f>
        <v>3.6903086354405912</v>
      </c>
      <c r="Q4" s="1">
        <f>gly!Q4*'sample '!$J5</f>
        <v>3.4658946561574311</v>
      </c>
      <c r="R4" s="1">
        <f>gly!R4*'sample '!$J5</f>
        <v>5.0061294498689846E-2</v>
      </c>
      <c r="S4" s="1">
        <f>gly!S4*'sample '!$J5</f>
        <v>0.97104372764154978</v>
      </c>
      <c r="T4" s="1">
        <f>gly!T4*'sample '!$J5</f>
        <v>0.6530643606497859</v>
      </c>
      <c r="U4" s="1">
        <f>gly!U4*'sample '!$J5</f>
        <v>9.2466460934387005</v>
      </c>
      <c r="V4" s="1">
        <f>gly!W4*'sample '!$J5</f>
        <v>0.38740110420349066</v>
      </c>
      <c r="W4" s="1">
        <f>gly!X4*'sample '!$J5</f>
        <v>6.8838063346885234E-2</v>
      </c>
      <c r="X4" s="1">
        <f>gly!Y4*'sample '!$J5</f>
        <v>7.4449728785219493E-2</v>
      </c>
      <c r="Y4" s="1">
        <f>gly!Z4*'sample '!$J5</f>
        <v>0.21897705466423922</v>
      </c>
      <c r="Z4" s="1">
        <f>gly!AA4*'sample '!$J5</f>
        <v>0.73720555123880194</v>
      </c>
      <c r="AA4" s="1">
        <f>gly!AB4*'sample '!$J5</f>
        <v>0.1196323526448537</v>
      </c>
      <c r="AB4" s="1">
        <f>gly!AC4*'sample '!$J5</f>
        <v>6.8533173258610436</v>
      </c>
    </row>
    <row r="5" spans="1:28" x14ac:dyDescent="0.15">
      <c r="A5" s="54"/>
      <c r="B5" s="9" t="s">
        <v>12</v>
      </c>
      <c r="C5" s="1">
        <f>gly!C5*'sample '!J6</f>
        <v>7.3598766639615919E-3</v>
      </c>
      <c r="D5" s="1">
        <f>gly!D5*'sample '!$J6</f>
        <v>1.912115325393706</v>
      </c>
      <c r="E5" s="1">
        <f>gly!E5*'sample '!$J6</f>
        <v>2.2910521331053073</v>
      </c>
      <c r="F5" s="1">
        <f>gly!F5*'sample '!$J6</f>
        <v>0</v>
      </c>
      <c r="G5" s="1">
        <f>gly!G5*'sample '!$J6</f>
        <v>6.0525301512842043E-3</v>
      </c>
      <c r="H5" s="1">
        <f>gly!H5*'sample '!$J6</f>
        <v>0</v>
      </c>
      <c r="I5" s="1">
        <f>gly!I5*'sample '!$J6</f>
        <v>0.14732665392245925</v>
      </c>
      <c r="J5" s="1">
        <f>gly!J5*'sample '!$J6</f>
        <v>1.3622227860490315E-2</v>
      </c>
      <c r="K5" s="1">
        <f>gly!K5*'sample '!$J6</f>
        <v>0.35314495922692901</v>
      </c>
      <c r="L5" s="1">
        <f>gly!L5*'sample '!$J6</f>
        <v>2.7904710948314503E-2</v>
      </c>
      <c r="M5" s="1">
        <f>gly!M5*'sample '!$J6</f>
        <v>0</v>
      </c>
      <c r="N5" s="1">
        <f>gly!N5*'sample '!$J6</f>
        <v>0</v>
      </c>
      <c r="O5" s="1">
        <f>gly!O5*'sample '!$J6</f>
        <v>9.7890325441049378E-3</v>
      </c>
      <c r="P5" s="1">
        <f>gly!P5*'sample '!$J6</f>
        <v>0</v>
      </c>
      <c r="Q5" s="1">
        <f>gly!Q5*'sample '!$J6</f>
        <v>0</v>
      </c>
      <c r="R5" s="1">
        <f>gly!R5*'sample '!$J6</f>
        <v>4.5564664533066006E-2</v>
      </c>
      <c r="S5" s="1">
        <f>gly!S5*'sample '!$J6</f>
        <v>0.5015707210477155</v>
      </c>
      <c r="T5" s="1">
        <f>gly!T5*'sample '!$J6</f>
        <v>1.5536727403882922E-2</v>
      </c>
      <c r="U5" s="1">
        <f>gly!U5*'sample '!$J6</f>
        <v>4.6553289057680338</v>
      </c>
      <c r="V5" s="1">
        <f>gly!W5*'sample '!$J6</f>
        <v>9.210528417468701E-2</v>
      </c>
      <c r="W5" s="1">
        <f>gly!X5*'sample '!$J6</f>
        <v>0</v>
      </c>
      <c r="X5" s="1">
        <f>gly!Y5*'sample '!$J6</f>
        <v>0</v>
      </c>
      <c r="Y5" s="1">
        <f>gly!Z5*'sample '!$J6</f>
        <v>1.8570986108996972E-2</v>
      </c>
      <c r="Z5" s="1">
        <f>gly!AA5*'sample '!$J6</f>
        <v>3.6724677770906225E-2</v>
      </c>
      <c r="AA5" s="1">
        <f>gly!AB5*'sample '!$J6</f>
        <v>4.606655311943552E-2</v>
      </c>
      <c r="AB5" s="1">
        <f>gly!AC5*'sample '!$J6</f>
        <v>0.24679206028637291</v>
      </c>
    </row>
    <row r="6" spans="1:28" x14ac:dyDescent="0.15">
      <c r="A6" s="54"/>
      <c r="B6" s="9" t="s">
        <v>13</v>
      </c>
      <c r="C6" s="1">
        <f>gly!C6*'sample '!J7</f>
        <v>1.0701750891212137E-2</v>
      </c>
      <c r="D6" s="1">
        <f>gly!D6*'sample '!$J7</f>
        <v>2.1379131458612606</v>
      </c>
      <c r="E6" s="1">
        <f>gly!E6*'sample '!$J7</f>
        <v>64.727580043798724</v>
      </c>
      <c r="F6" s="1">
        <f>gly!F6*'sample '!$J7</f>
        <v>0</v>
      </c>
      <c r="G6" s="1">
        <f>gly!G6*'sample '!$J7</f>
        <v>1.80128480347135E-3</v>
      </c>
      <c r="H6" s="1">
        <f>gly!H6*'sample '!$J7</f>
        <v>0</v>
      </c>
      <c r="I6" s="1">
        <f>gly!I6*'sample '!$J7</f>
        <v>0.20389837589098239</v>
      </c>
      <c r="J6" s="1">
        <f>gly!J6*'sample '!$J7</f>
        <v>1.9990729387544787E-2</v>
      </c>
      <c r="K6" s="1">
        <f>gly!K6*'sample '!$J7</f>
        <v>0.32345423980765925</v>
      </c>
      <c r="L6" s="1">
        <f>gly!L6*'sample '!$J7</f>
        <v>0.67453269555075823</v>
      </c>
      <c r="M6" s="1">
        <f>gly!M6*'sample '!$J7</f>
        <v>0.64753634243039893</v>
      </c>
      <c r="N6" s="1">
        <f>gly!N6*'sample '!$J7</f>
        <v>20.455199477788234</v>
      </c>
      <c r="O6" s="1">
        <f>gly!O6*'sample '!$J7</f>
        <v>4.8422773834494517E-3</v>
      </c>
      <c r="P6" s="1">
        <f>gly!P6*'sample '!$J7</f>
        <v>0</v>
      </c>
      <c r="Q6" s="1">
        <f>gly!Q6*'sample '!$J7</f>
        <v>0</v>
      </c>
      <c r="R6" s="1">
        <f>gly!R6*'sample '!$J7</f>
        <v>0.10284617078943831</v>
      </c>
      <c r="S6" s="1">
        <f>gly!S6*'sample '!$J7</f>
        <v>0.56226204413858494</v>
      </c>
      <c r="T6" s="1">
        <f>gly!T6*'sample '!$J7</f>
        <v>2.0401026953845876E-2</v>
      </c>
      <c r="U6" s="1">
        <f>gly!U6*'sample '!$J7</f>
        <v>4.9831508077142104</v>
      </c>
      <c r="V6" s="1">
        <f>gly!W6*'sample '!$J7</f>
        <v>0.1127634712672112</v>
      </c>
      <c r="W6" s="1">
        <f>gly!X6*'sample '!$J7</f>
        <v>0</v>
      </c>
      <c r="X6" s="1">
        <f>gly!Y6*'sample '!$J7</f>
        <v>0</v>
      </c>
      <c r="Y6" s="1">
        <f>gly!Z6*'sample '!$J7</f>
        <v>2.9537896270023588E-2</v>
      </c>
      <c r="Z6" s="1">
        <f>gly!AA6*'sample '!$J7</f>
        <v>0.30054990098512879</v>
      </c>
      <c r="AA6" s="1">
        <f>gly!AB6*'sample '!$J7</f>
        <v>6.325200850782739E-2</v>
      </c>
      <c r="AB6" s="1">
        <f>gly!AC6*'sample '!$J7</f>
        <v>0.65881669121842878</v>
      </c>
    </row>
    <row r="7" spans="1:28" x14ac:dyDescent="0.15">
      <c r="A7" s="56"/>
      <c r="B7" s="16" t="s">
        <v>14</v>
      </c>
      <c r="C7" s="1">
        <f>gly!C7*'sample '!J8</f>
        <v>3.3328808939128839E-2</v>
      </c>
      <c r="D7" s="1">
        <f>gly!D7*'sample '!$J8</f>
        <v>1.9394480319623575</v>
      </c>
      <c r="E7" s="1">
        <f>gly!E7*'sample '!$J8</f>
        <v>246.16500532791002</v>
      </c>
      <c r="F7" s="1">
        <f>gly!F7*'sample '!$J8</f>
        <v>0</v>
      </c>
      <c r="G7" s="1">
        <f>gly!G7*'sample '!$J8</f>
        <v>3.3261681428677421E-2</v>
      </c>
      <c r="H7" s="1">
        <f>gly!H7*'sample '!$J8</f>
        <v>1.1378113021515283E-2</v>
      </c>
      <c r="I7" s="1">
        <f>gly!I7*'sample '!$J8</f>
        <v>0.53725502989792095</v>
      </c>
      <c r="J7" s="1">
        <f>gly!J7*'sample '!$J8</f>
        <v>3.9034647327499339E-2</v>
      </c>
      <c r="K7" s="1">
        <f>gly!K7*'sample '!$J8</f>
        <v>0.40598718321017369</v>
      </c>
      <c r="L7" s="1">
        <f>gly!L7*'sample '!$J8</f>
        <v>2.0398984250669558</v>
      </c>
      <c r="M7" s="1">
        <f>gly!M7*'sample '!$J8</f>
        <v>1.4489671335753789</v>
      </c>
      <c r="N7" s="1">
        <f>gly!N7*'sample '!$J8</f>
        <v>71.687420757834644</v>
      </c>
      <c r="O7" s="1">
        <f>gly!O7*'sample '!$J8</f>
        <v>8.4769426970926851E-3</v>
      </c>
      <c r="P7" s="1">
        <f>gly!P7*'sample '!$J8</f>
        <v>0</v>
      </c>
      <c r="Q7" s="1">
        <f>gly!Q7*'sample '!$J8</f>
        <v>5.8551910821595303</v>
      </c>
      <c r="R7" s="1">
        <f>gly!R7*'sample '!$J8</f>
        <v>0.20922105846497432</v>
      </c>
      <c r="S7" s="1">
        <f>gly!S7*'sample '!$J8</f>
        <v>0.51405451817985737</v>
      </c>
      <c r="T7" s="1">
        <f>gly!T7*'sample '!$J8</f>
        <v>1.8326284449556359E-2</v>
      </c>
      <c r="U7" s="1">
        <f>gly!U7*'sample '!$J8</f>
        <v>4.7681129658621479</v>
      </c>
      <c r="V7" s="1">
        <f>gly!W7*'sample '!$J8</f>
        <v>0.13719773509239</v>
      </c>
      <c r="W7" s="1">
        <f>gly!X7*'sample '!$J8</f>
        <v>0</v>
      </c>
      <c r="X7" s="1">
        <f>gly!Y7*'sample '!$J8</f>
        <v>0</v>
      </c>
      <c r="Y7" s="1">
        <f>gly!Z7*'sample '!$J8</f>
        <v>5.1684700319654289E-2</v>
      </c>
      <c r="Z7" s="1">
        <f>gly!AA7*'sample '!$J8</f>
        <v>0.73936071284599092</v>
      </c>
      <c r="AA7" s="1">
        <f>gly!AB7*'sample '!$J8</f>
        <v>8.5774872182138057E-2</v>
      </c>
      <c r="AB7" s="1">
        <f>gly!AC7*'sample '!$J8</f>
        <v>1.1862701570668128</v>
      </c>
    </row>
    <row r="8" spans="1:28" x14ac:dyDescent="0.15">
      <c r="A8" s="54" t="s">
        <v>2</v>
      </c>
      <c r="B8" s="13" t="s">
        <v>15</v>
      </c>
      <c r="C8" s="1">
        <f>gly!C9*'sample '!J10</f>
        <v>1.1951878211773077</v>
      </c>
      <c r="D8" s="1">
        <f>gly!D9*'sample '!$J10</f>
        <v>2.113981669924677</v>
      </c>
      <c r="E8" s="1">
        <f>gly!E9*'sample '!$J10</f>
        <v>6.0238905409265771</v>
      </c>
      <c r="F8" s="1">
        <f>gly!F9*'sample '!$J10</f>
        <v>0.21527229897871342</v>
      </c>
      <c r="G8" s="1">
        <f>gly!G9*'sample '!$J10</f>
        <v>0</v>
      </c>
      <c r="H8" s="1">
        <f>gly!H9*'sample '!$J10</f>
        <v>3.5075377211921141E-3</v>
      </c>
      <c r="I8" s="1">
        <f>gly!I9*'sample '!$J10</f>
        <v>0.37872355678626596</v>
      </c>
      <c r="J8" s="1">
        <f>gly!J9*'sample '!$J10</f>
        <v>2.3094307234597498</v>
      </c>
      <c r="K8" s="1">
        <f>gly!K9*'sample '!$J10</f>
        <v>0.93065158917256052</v>
      </c>
      <c r="L8" s="1">
        <f>gly!L9*'sample '!$J10</f>
        <v>0.23913900515584938</v>
      </c>
      <c r="M8" s="1">
        <f>gly!M9*'sample '!$J10</f>
        <v>0.3560764012444444</v>
      </c>
      <c r="N8" s="1">
        <f>gly!N9*'sample '!$J10</f>
        <v>1.1237466775341427</v>
      </c>
      <c r="O8" s="1">
        <f>gly!O9*'sample '!$J10</f>
        <v>2.9833314499251463E-2</v>
      </c>
      <c r="P8" s="1">
        <f>gly!P9*'sample '!$J10</f>
        <v>1.2636631994672174</v>
      </c>
      <c r="Q8" s="1">
        <f>gly!Q9*'sample '!$J10</f>
        <v>3.3716820464088282</v>
      </c>
      <c r="R8" s="1">
        <f>gly!R9*'sample '!$J10</f>
        <v>3.8598258368607918E-2</v>
      </c>
      <c r="S8" s="1">
        <f>gly!S9*'sample '!$J10</f>
        <v>0.55040109765953926</v>
      </c>
      <c r="T8" s="1">
        <f>gly!T9*'sample '!$J10</f>
        <v>1.0715609620071538</v>
      </c>
      <c r="U8" s="1">
        <f>gly!U9*'sample '!$J10</f>
        <v>4.9586380226192253</v>
      </c>
      <c r="V8" s="1">
        <f>gly!W9*'sample '!$J10</f>
        <v>0.36704293722402792</v>
      </c>
      <c r="W8" s="1">
        <f>gly!X9*'sample '!$J10</f>
        <v>0.10057143068409671</v>
      </c>
      <c r="X8" s="1">
        <f>gly!Y9*'sample '!$J10</f>
        <v>7.7020941181151256E-2</v>
      </c>
      <c r="Y8" s="1">
        <f>gly!Z9*'sample '!$J10</f>
        <v>0.34568526599593535</v>
      </c>
      <c r="Z8" s="1">
        <f>gly!AA9*'sample '!$J10</f>
        <v>1.0095918835944349</v>
      </c>
      <c r="AA8" s="1">
        <f>gly!AB9*'sample '!$J10</f>
        <v>0.13696728296586966</v>
      </c>
      <c r="AB8" s="1">
        <f>gly!AC9*'sample '!$J10</f>
        <v>0.52565883677070635</v>
      </c>
    </row>
    <row r="9" spans="1:28" x14ac:dyDescent="0.15">
      <c r="A9" s="54"/>
      <c r="B9" s="13" t="s">
        <v>16</v>
      </c>
      <c r="C9" s="1">
        <f>gly!C10*'sample '!$J11</f>
        <v>1.2494026107548726</v>
      </c>
      <c r="D9" s="1">
        <f>gly!D10*'sample '!$J11</f>
        <v>2.3526360408755251</v>
      </c>
      <c r="E9" s="1">
        <f>gly!E10*'sample '!$J11</f>
        <v>28.498123711119021</v>
      </c>
      <c r="F9" s="1">
        <f>gly!F10*'sample '!$J11</f>
        <v>0.42403214996962857</v>
      </c>
      <c r="G9" s="1">
        <f>gly!G10*'sample '!$J11</f>
        <v>0</v>
      </c>
      <c r="H9" s="1">
        <f>gly!H10*'sample '!$J11</f>
        <v>2.9546683362446299E-3</v>
      </c>
      <c r="I9" s="1">
        <f>gly!I10*'sample '!$J11</f>
        <v>0.50544691866329361</v>
      </c>
      <c r="J9" s="1">
        <f>gly!J10*'sample '!$J11</f>
        <v>2.4779983974276187</v>
      </c>
      <c r="K9" s="1">
        <f>gly!K10*'sample '!$J11</f>
        <v>0.98042847557388013</v>
      </c>
      <c r="L9" s="1">
        <f>gly!L10*'sample '!$J11</f>
        <v>0.4061732933871986</v>
      </c>
      <c r="M9" s="1">
        <f>gly!M10*'sample '!$J11</f>
        <v>0.55107324019981496</v>
      </c>
      <c r="N9" s="1">
        <f>gly!N10*'sample '!$J11</f>
        <v>5.6623650211332279</v>
      </c>
      <c r="O9" s="1">
        <f>gly!O10*'sample '!$J11</f>
        <v>2.6316335907852755E-2</v>
      </c>
      <c r="P9" s="1">
        <f>gly!P10*'sample '!$J11</f>
        <v>11.357078273509194</v>
      </c>
      <c r="Q9" s="1">
        <f>gly!Q10*'sample '!$J11</f>
        <v>3.7093533801299832</v>
      </c>
      <c r="R9" s="1">
        <f>gly!R10*'sample '!$J11</f>
        <v>5.3084844277233395E-2</v>
      </c>
      <c r="S9" s="1">
        <f>gly!S10*'sample '!$J11</f>
        <v>0.57787981904168928</v>
      </c>
      <c r="T9" s="1">
        <f>gly!T10*'sample '!$J11</f>
        <v>0.96848111649460378</v>
      </c>
      <c r="U9" s="1">
        <f>gly!U10*'sample '!$J11</f>
        <v>5.3557991697696483</v>
      </c>
      <c r="V9" s="1">
        <f>gly!V10*'sample '!$J11</f>
        <v>0</v>
      </c>
      <c r="W9" s="1">
        <f>gly!W10*'sample '!$J11</f>
        <v>0.40049128256758548</v>
      </c>
      <c r="X9" s="1">
        <f>gly!X10*'sample '!$J11</f>
        <v>0.11584658816522458</v>
      </c>
      <c r="Y9" s="1">
        <f>gly!Y10*'sample '!$J11</f>
        <v>8.238840606488175E-2</v>
      </c>
      <c r="Z9" s="1">
        <f>gly!Z10*'sample '!$J11</f>
        <v>0.3492947577920934</v>
      </c>
      <c r="AA9" s="1">
        <f>gly!AA10*'sample '!$J11</f>
        <v>1.6063643568839658</v>
      </c>
      <c r="AB9" s="1">
        <f>gly!AB10*'sample '!$J11</f>
        <v>0.14955235438095038</v>
      </c>
    </row>
    <row r="10" spans="1:28" x14ac:dyDescent="0.15">
      <c r="A10" s="54"/>
      <c r="B10" s="9" t="s">
        <v>17</v>
      </c>
      <c r="C10" s="1">
        <f>gly!C12*'sample '!J13</f>
        <v>3.5365940555879241E-3</v>
      </c>
      <c r="D10" s="1">
        <f>gly!D12*'sample '!$J13</f>
        <v>0.99912056694484408</v>
      </c>
      <c r="E10" s="1">
        <f>gly!E12*'sample '!$J13</f>
        <v>22.73266990321784</v>
      </c>
      <c r="F10" s="1">
        <f>gly!F12*'sample '!$J13</f>
        <v>0</v>
      </c>
      <c r="G10" s="1">
        <f>gly!G12*'sample '!$J13</f>
        <v>0</v>
      </c>
      <c r="H10" s="1">
        <f>gly!H12*'sample '!$J13</f>
        <v>0</v>
      </c>
      <c r="I10" s="1">
        <f>gly!I12*'sample '!$J13</f>
        <v>0.47943771822095183</v>
      </c>
      <c r="J10" s="1">
        <f>gly!J12*'sample '!$J13</f>
        <v>1.3098496502177497E-2</v>
      </c>
      <c r="K10" s="1">
        <f>gly!K12*'sample '!$J13</f>
        <v>0.30693051928727416</v>
      </c>
      <c r="L10" s="1">
        <f>gly!L12*'sample '!$J13</f>
        <v>0.17271452525058609</v>
      </c>
      <c r="M10" s="1">
        <f>gly!M12*'sample '!$J13</f>
        <v>0.23379461371298207</v>
      </c>
      <c r="N10" s="1">
        <f>gly!N12*'sample '!$J13</f>
        <v>5.3351772673275182</v>
      </c>
      <c r="O10" s="1">
        <f>gly!O12*'sample '!$J13</f>
        <v>0</v>
      </c>
      <c r="P10" s="1">
        <f>gly!P12*'sample '!$J13</f>
        <v>10.403875576324516</v>
      </c>
      <c r="Q10" s="1">
        <f>gly!Q12*'sample '!$J13</f>
        <v>3.3206285800860882</v>
      </c>
      <c r="R10" s="1">
        <f>gly!R12*'sample '!$J13</f>
        <v>4.1802677956703456E-2</v>
      </c>
      <c r="S10" s="1">
        <f>gly!S12*'sample '!$J13</f>
        <v>0.22838451849515246</v>
      </c>
      <c r="T10" s="1">
        <f>gly!T12*'sample '!$J13</f>
        <v>3.5624644574469878E-2</v>
      </c>
      <c r="U10" s="1">
        <f>gly!U12*'sample '!$J13</f>
        <v>2.0465575719489189</v>
      </c>
      <c r="V10" s="1">
        <f>gly!W12*'sample '!$J13</f>
        <v>0.10161585434230487</v>
      </c>
      <c r="W10" s="1">
        <f>gly!X12*'sample '!$J13</f>
        <v>3.6402976367524695E-2</v>
      </c>
      <c r="X10" s="1">
        <f>gly!Y12*'sample '!$J13</f>
        <v>0</v>
      </c>
      <c r="Y10" s="1">
        <f>gly!Z12*'sample '!$J13</f>
        <v>3.4236143527794465E-2</v>
      </c>
      <c r="Z10" s="1">
        <f>gly!AA12*'sample '!$J13</f>
        <v>0.21268159034731784</v>
      </c>
      <c r="AA10" s="1">
        <f>gly!AB12*'sample '!$J13</f>
        <v>5.2731281039380025E-2</v>
      </c>
      <c r="AB10" s="1">
        <f>gly!AC12*'sample '!$J13</f>
        <v>0.27068451657187204</v>
      </c>
    </row>
    <row r="11" spans="1:28" x14ac:dyDescent="0.15">
      <c r="A11" s="56"/>
      <c r="B11" s="16" t="s">
        <v>18</v>
      </c>
      <c r="C11" s="1">
        <f>gly!C13*'sample '!J14</f>
        <v>1.2845746982440683E-2</v>
      </c>
      <c r="D11" s="1">
        <f>gly!D13*'sample '!$J14</f>
        <v>0.85918408451226669</v>
      </c>
      <c r="E11" s="1">
        <f>gly!E13*'sample '!$J14</f>
        <v>4.848995829607321</v>
      </c>
      <c r="F11" s="1">
        <f>gly!F13*'sample '!$J14</f>
        <v>0</v>
      </c>
      <c r="G11" s="1">
        <f>gly!G13*'sample '!$J14</f>
        <v>0</v>
      </c>
      <c r="H11" s="1">
        <f>gly!H13*'sample '!$J14</f>
        <v>0</v>
      </c>
      <c r="I11" s="1">
        <f>gly!I13*'sample '!$J14</f>
        <v>0.42645304393335653</v>
      </c>
      <c r="J11" s="1">
        <f>gly!J13*'sample '!$J14</f>
        <v>8.9823644313307034E-3</v>
      </c>
      <c r="K11" s="1">
        <f>gly!K13*'sample '!$J14</f>
        <v>0.32233488418094264</v>
      </c>
      <c r="L11" s="1">
        <f>gly!L13*'sample '!$J14</f>
        <v>5.7283632947359803E-2</v>
      </c>
      <c r="M11" s="1">
        <f>gly!M13*'sample '!$J14</f>
        <v>0.12260904697769591</v>
      </c>
      <c r="N11" s="1">
        <f>gly!N13*'sample '!$J14</f>
        <v>0.82737985413193926</v>
      </c>
      <c r="O11" s="1">
        <f>gly!O13*'sample '!$J14</f>
        <v>1.1835963526888028E-2</v>
      </c>
      <c r="P11" s="1">
        <f>gly!P13*'sample '!$J14</f>
        <v>0.59357256249842982</v>
      </c>
      <c r="Q11" s="1">
        <f>gly!Q13*'sample '!$J14</f>
        <v>3.2481039492810022</v>
      </c>
      <c r="R11" s="1">
        <f>gly!R13*'sample '!$J14</f>
        <v>2.9207531630338065E-2</v>
      </c>
      <c r="S11" s="1">
        <f>gly!S13*'sample '!$J14</f>
        <v>0.2206309937213278</v>
      </c>
      <c r="T11" s="1">
        <f>gly!T13*'sample '!$J14</f>
        <v>5.632784136888172E-2</v>
      </c>
      <c r="U11" s="1">
        <f>gly!U13*'sample '!$J14</f>
        <v>2.0083488881971432</v>
      </c>
      <c r="V11" s="1">
        <f>gly!W13*'sample '!$J14</f>
        <v>9.5972907679366559E-2</v>
      </c>
      <c r="W11" s="1">
        <f>gly!X13*'sample '!$J14</f>
        <v>2.4344975318373107E-2</v>
      </c>
      <c r="X11" s="1">
        <f>gly!Y13*'sample '!$J14</f>
        <v>0</v>
      </c>
      <c r="Y11" s="1">
        <f>gly!Z13*'sample '!$J14</f>
        <v>3.6323447712006407E-2</v>
      </c>
      <c r="Z11" s="1">
        <f>gly!AA13*'sample '!$J14</f>
        <v>8.2363862917211761E-2</v>
      </c>
      <c r="AA11" s="1">
        <f>gly!AB13*'sample '!$J14</f>
        <v>4.761697221739828E-2</v>
      </c>
      <c r="AB11" s="1">
        <f>gly!AC13*'sample '!$J14</f>
        <v>9.5430099653110903E-2</v>
      </c>
    </row>
    <row r="12" spans="1:28" x14ac:dyDescent="0.15">
      <c r="A12" s="54"/>
      <c r="B12" s="13" t="s">
        <v>19</v>
      </c>
      <c r="C12" s="1">
        <f>gly!C14*'sample '!J15</f>
        <v>4.0323017698475141</v>
      </c>
      <c r="D12" s="1">
        <f>gly!D14*'sample '!$J15</f>
        <v>1.1419225209095925</v>
      </c>
      <c r="E12" s="1">
        <f>gly!E14*'sample '!$J15</f>
        <v>9.9630729304550485</v>
      </c>
      <c r="F12" s="1">
        <f>gly!F14*'sample '!$J15</f>
        <v>0.55696717256717299</v>
      </c>
      <c r="G12" s="1">
        <f>gly!G14*'sample '!$J15</f>
        <v>1.5837694514728338E-3</v>
      </c>
      <c r="H12" s="1">
        <f>gly!H14*'sample '!$J15</f>
        <v>0</v>
      </c>
      <c r="I12" s="1">
        <f>gly!I14*'sample '!$J15</f>
        <v>0.72373314652772658</v>
      </c>
      <c r="J12" s="1">
        <f>gly!J14*'sample '!$J15</f>
        <v>3.1588776637579254</v>
      </c>
      <c r="K12" s="1">
        <f>gly!K14*'sample '!$J15</f>
        <v>1.3146523767108482</v>
      </c>
      <c r="L12" s="1">
        <f>gly!L14*'sample '!$J15</f>
        <v>0.39009281110121369</v>
      </c>
      <c r="M12" s="1">
        <f>gly!M14*'sample '!$J15</f>
        <v>0.37411038405061142</v>
      </c>
      <c r="N12" s="1">
        <f>gly!N14*'sample '!$J15</f>
        <v>1.5739352649701477</v>
      </c>
      <c r="O12" s="1">
        <f>gly!O14*'sample '!$J15</f>
        <v>5.7345280493076155E-2</v>
      </c>
      <c r="P12" s="1">
        <f>gly!P14*'sample '!$J15</f>
        <v>2.3457581445887499</v>
      </c>
      <c r="Q12" s="1">
        <f>gly!Q14*'sample '!$J15</f>
        <v>0</v>
      </c>
      <c r="R12" s="1">
        <f>gly!R14*'sample '!$J15</f>
        <v>0.13191946122152573</v>
      </c>
      <c r="S12" s="1">
        <f>gly!S14*'sample '!$J15</f>
        <v>0.29135159009094969</v>
      </c>
      <c r="T12" s="1">
        <f>gly!T14*'sample '!$J15</f>
        <v>2.0400336333240139</v>
      </c>
      <c r="U12" s="1">
        <f>gly!U14*'sample '!$J15</f>
        <v>2.8924419526198566</v>
      </c>
      <c r="V12" s="1">
        <f>gly!W14*'sample '!$J15</f>
        <v>0.41243862602777925</v>
      </c>
      <c r="W12" s="1">
        <f>gly!X14*'sample '!$J15</f>
        <v>7.8760359893790433E-2</v>
      </c>
      <c r="X12" s="1">
        <f>gly!Y14*'sample '!$J15</f>
        <v>0.11537910320372853</v>
      </c>
      <c r="Y12" s="1">
        <f>gly!Z14*'sample '!$J15</f>
        <v>0.79985160859140492</v>
      </c>
      <c r="Z12" s="1">
        <f>gly!AA14*'sample '!$J15</f>
        <v>1.5792811116920344</v>
      </c>
      <c r="AA12" s="1">
        <f>gly!AB14*'sample '!$J15</f>
        <v>0.17198974809708986</v>
      </c>
      <c r="AB12" s="1">
        <f>gly!AC14*'sample '!$J15</f>
        <v>0.18430476944642357</v>
      </c>
    </row>
    <row r="13" spans="1:28" x14ac:dyDescent="0.15">
      <c r="A13" s="54" t="s">
        <v>3</v>
      </c>
      <c r="B13" s="13" t="s">
        <v>20</v>
      </c>
      <c r="C13" s="1">
        <f>gly!C15*'sample '!J16</f>
        <v>4.0046638185140049</v>
      </c>
      <c r="D13" s="1">
        <f>gly!D15*'sample '!$J16</f>
        <v>1.0474839609288293</v>
      </c>
      <c r="E13" s="1">
        <f>gly!E15*'sample '!$J16</f>
        <v>9.8271519930323468</v>
      </c>
      <c r="F13" s="1">
        <f>gly!F15*'sample '!$J16</f>
        <v>0.38567609809200437</v>
      </c>
      <c r="G13" s="1">
        <f>gly!G15*'sample '!$J16</f>
        <v>0</v>
      </c>
      <c r="H13" s="1">
        <f>gly!H15*'sample '!$J16</f>
        <v>0</v>
      </c>
      <c r="I13" s="1">
        <f>gly!I15*'sample '!$J16</f>
        <v>0.66389891846106308</v>
      </c>
      <c r="J13" s="1">
        <f>gly!J15*'sample '!$J16</f>
        <v>3.319022418454681</v>
      </c>
      <c r="K13" s="1">
        <f>gly!K15*'sample '!$J16</f>
        <v>1.1799849372044771</v>
      </c>
      <c r="L13" s="1">
        <f>gly!L15*'sample '!$J16</f>
        <v>0.39698328111595305</v>
      </c>
      <c r="M13" s="1">
        <f>gly!M15*'sample '!$J16</f>
        <v>0</v>
      </c>
      <c r="N13" s="1">
        <f>gly!N15*'sample '!$J16</f>
        <v>0</v>
      </c>
      <c r="O13" s="1">
        <f>gly!O15*'sample '!$J16</f>
        <v>5.7079720352068E-2</v>
      </c>
      <c r="P13" s="1">
        <f>gly!P15*'sample '!$J16</f>
        <v>1.8807312991878229</v>
      </c>
      <c r="Q13" s="1">
        <f>gly!Q15*'sample '!$J16</f>
        <v>0</v>
      </c>
      <c r="R13" s="1">
        <f>gly!R15*'sample '!$J16</f>
        <v>0.11983880372564611</v>
      </c>
      <c r="S13" s="1">
        <f>gly!S15*'sample '!$J16</f>
        <v>0.29774094112586186</v>
      </c>
      <c r="T13" s="1">
        <f>gly!T15*'sample '!$J16</f>
        <v>1.9063382151125201</v>
      </c>
      <c r="U13" s="1">
        <f>gly!U15*'sample '!$J16</f>
        <v>3.0394764172984909</v>
      </c>
      <c r="V13" s="1">
        <f>gly!W15*'sample '!$J16</f>
        <v>0.458881182105987</v>
      </c>
      <c r="W13" s="1">
        <f>gly!X15*'sample '!$J16</f>
        <v>7.3901952965009038E-2</v>
      </c>
      <c r="X13" s="1">
        <f>gly!Y15*'sample '!$J16</f>
        <v>0.12550054286742157</v>
      </c>
      <c r="Y13" s="1">
        <f>gly!Z15*'sample '!$J16</f>
        <v>0.77221650043348355</v>
      </c>
      <c r="Z13" s="1">
        <f>gly!AA15*'sample '!$J16</f>
        <v>1.544529366904642</v>
      </c>
      <c r="AA13" s="1">
        <f>gly!AB15*'sample '!$J16</f>
        <v>0.1760507151317583</v>
      </c>
      <c r="AB13" s="1">
        <f>gly!AC15*'sample '!$J16</f>
        <v>0</v>
      </c>
    </row>
    <row r="14" spans="1:28" x14ac:dyDescent="0.15">
      <c r="A14" s="54"/>
      <c r="B14" s="13" t="s">
        <v>21</v>
      </c>
      <c r="C14" s="1">
        <f>gly!C16*'sample '!J17</f>
        <v>3.7345436810346562</v>
      </c>
      <c r="D14" s="1">
        <f>gly!D16*'sample '!$J17</f>
        <v>1.1581698422331204</v>
      </c>
      <c r="E14" s="1">
        <f>gly!E16*'sample '!$J17</f>
        <v>8.0604886903314696</v>
      </c>
      <c r="F14" s="1">
        <f>gly!F16*'sample '!$J17</f>
        <v>0.87960763086105487</v>
      </c>
      <c r="G14" s="1">
        <f>gly!G16*'sample '!$J17</f>
        <v>0</v>
      </c>
      <c r="H14" s="1">
        <f>gly!H16*'sample '!$J17</f>
        <v>0</v>
      </c>
      <c r="I14" s="1">
        <f>gly!I16*'sample '!$J17</f>
        <v>0.64596408084351942</v>
      </c>
      <c r="J14" s="1">
        <f>gly!J16*'sample '!$J17</f>
        <v>3.2604392061668257</v>
      </c>
      <c r="K14" s="1">
        <f>gly!K16*'sample '!$J17</f>
        <v>1.1714957909480288</v>
      </c>
      <c r="L14" s="1">
        <f>gly!L16*'sample '!$J17</f>
        <v>0.38464366534457101</v>
      </c>
      <c r="M14" s="1">
        <f>gly!M16*'sample '!$J17</f>
        <v>0.40640827038059596</v>
      </c>
      <c r="N14" s="1">
        <f>gly!N16*'sample '!$J17</f>
        <v>1.4293697684934681</v>
      </c>
      <c r="O14" s="1">
        <f>gly!O16*'sample '!$J17</f>
        <v>4.6183443954468557E-2</v>
      </c>
      <c r="P14" s="1">
        <f>gly!P16*'sample '!$J17</f>
        <v>1.6245845222429627</v>
      </c>
      <c r="Q14" s="1">
        <f>gly!Q16*'sample '!$J17</f>
        <v>12.935451788498893</v>
      </c>
      <c r="R14" s="1">
        <f>gly!R16*'sample '!$J17</f>
        <v>0.14077314562721266</v>
      </c>
      <c r="S14" s="1">
        <f>gly!S16*'sample '!$J17</f>
        <v>0.30254563737047924</v>
      </c>
      <c r="T14" s="1">
        <f>gly!T16*'sample '!$J17</f>
        <v>1.9688799189263411</v>
      </c>
      <c r="U14" s="1">
        <f>gly!U16*'sample '!$J17</f>
        <v>2.9799372666686272</v>
      </c>
      <c r="V14" s="1">
        <f>gly!W16*'sample '!$J17</f>
        <v>0.42679698545006195</v>
      </c>
      <c r="W14" s="1">
        <f>gly!X16*'sample '!$J17</f>
        <v>7.8844008867243145E-2</v>
      </c>
      <c r="X14" s="1">
        <f>gly!Y16*'sample '!$J17</f>
        <v>0.12763411698524937</v>
      </c>
      <c r="Y14" s="1">
        <f>gly!Z16*'sample '!$J17</f>
        <v>0.71080831627658958</v>
      </c>
      <c r="Z14" s="1">
        <f>gly!AA16*'sample '!$J17</f>
        <v>1.4750512246194709</v>
      </c>
      <c r="AA14" s="1">
        <f>gly!AB16*'sample '!$J17</f>
        <v>0.17702169928299002</v>
      </c>
      <c r="AB14" s="1">
        <f>gly!AC16*'sample '!$J17</f>
        <v>0.11929816856255143</v>
      </c>
    </row>
    <row r="15" spans="1:28" x14ac:dyDescent="0.15">
      <c r="A15" s="54"/>
      <c r="B15" s="9" t="s">
        <v>22</v>
      </c>
      <c r="C15" s="1">
        <f>gly!C17*'sample '!J18</f>
        <v>0.15531893402240685</v>
      </c>
      <c r="D15" s="1">
        <f>gly!D17*'sample '!$J18</f>
        <v>0.3677088315536397</v>
      </c>
      <c r="E15" s="1">
        <f>gly!E17*'sample '!$J18</f>
        <v>3.450093160677099</v>
      </c>
      <c r="F15" s="1">
        <f>gly!F17*'sample '!$J18</f>
        <v>0</v>
      </c>
      <c r="G15" s="1">
        <f>gly!G17*'sample '!$J18</f>
        <v>4.9706968217364507E-3</v>
      </c>
      <c r="H15" s="1">
        <f>gly!H17*'sample '!$J18</f>
        <v>0</v>
      </c>
      <c r="I15" s="1">
        <f>gly!I17*'sample '!$J18</f>
        <v>0.69298264024023293</v>
      </c>
      <c r="J15" s="1">
        <f>gly!J17*'sample '!$J18</f>
        <v>8.0236865363214935E-2</v>
      </c>
      <c r="K15" s="1">
        <f>gly!K17*'sample '!$J18</f>
        <v>0.70933684645002015</v>
      </c>
      <c r="L15" s="1">
        <f>gly!L17*'sample '!$J18</f>
        <v>0.15384953422000372</v>
      </c>
      <c r="M15" s="1">
        <f>gly!M17*'sample '!$J18</f>
        <v>0.16503797374278001</v>
      </c>
      <c r="N15" s="1">
        <f>gly!N17*'sample '!$J18</f>
        <v>0.35410441462976766</v>
      </c>
      <c r="O15" s="1">
        <f>gly!O17*'sample '!$J18</f>
        <v>2.5858106471703102E-2</v>
      </c>
      <c r="P15" s="1">
        <f>gly!P17*'sample '!$J18</f>
        <v>0</v>
      </c>
      <c r="Q15" s="1">
        <f>gly!Q17*'sample '!$J18</f>
        <v>13.701039338056628</v>
      </c>
      <c r="R15" s="1">
        <f>gly!R17*'sample '!$J18</f>
        <v>7.9333450102398992E-2</v>
      </c>
      <c r="S15" s="1">
        <f>gly!S17*'sample '!$J18</f>
        <v>9.9771531467519048E-2</v>
      </c>
      <c r="T15" s="1">
        <f>gly!T17*'sample '!$J18</f>
        <v>0.39734939133027153</v>
      </c>
      <c r="U15" s="1">
        <f>gly!U17*'sample '!$J18</f>
        <v>0.95119780686627176</v>
      </c>
      <c r="V15" s="1">
        <f>gly!W17*'sample '!$J18</f>
        <v>0.11623388313283686</v>
      </c>
      <c r="W15" s="1">
        <f>gly!X17*'sample '!$J18</f>
        <v>5.2957160481683418E-2</v>
      </c>
      <c r="X15" s="1">
        <f>gly!Y17*'sample '!$J18</f>
        <v>0</v>
      </c>
      <c r="Y15" s="1">
        <f>gly!Z17*'sample '!$J18</f>
        <v>5.3297223377946179E-2</v>
      </c>
      <c r="Z15" s="1">
        <f>gly!AA17*'sample '!$J18</f>
        <v>7.3907829530354366E-2</v>
      </c>
      <c r="AA15" s="1">
        <f>gly!AB17*'sample '!$J18</f>
        <v>4.4255217709152458E-2</v>
      </c>
      <c r="AB15" s="1">
        <f>gly!AC17*'sample '!$J18</f>
        <v>7.7857987742916815E-2</v>
      </c>
    </row>
    <row r="16" spans="1:28" x14ac:dyDescent="0.15">
      <c r="A16" s="54"/>
      <c r="B16" s="9" t="s">
        <v>23</v>
      </c>
      <c r="C16" s="1">
        <f>gly!C18*'sample '!J19</f>
        <v>0.13318848131006525</v>
      </c>
      <c r="D16" s="1">
        <f>gly!D18*'sample '!$J19</f>
        <v>0.36248021909123163</v>
      </c>
      <c r="E16" s="1">
        <f>gly!E18*'sample '!$J19</f>
        <v>4.2096664277932501</v>
      </c>
      <c r="F16" s="1">
        <f>gly!F18*'sample '!$J19</f>
        <v>0</v>
      </c>
      <c r="G16" s="1">
        <f>gly!G18*'sample '!$J19</f>
        <v>0</v>
      </c>
      <c r="H16" s="1">
        <f>gly!H18*'sample '!$J19</f>
        <v>0</v>
      </c>
      <c r="I16" s="1">
        <f>gly!I18*'sample '!$J19</f>
        <v>0.72502410380450433</v>
      </c>
      <c r="J16" s="1">
        <f>gly!J18*'sample '!$J19</f>
        <v>0.13213799854638644</v>
      </c>
      <c r="K16" s="1">
        <f>gly!K18*'sample '!$J19</f>
        <v>0.58314526508582343</v>
      </c>
      <c r="L16" s="1">
        <f>gly!L18*'sample '!$J19</f>
        <v>0.20385911801340617</v>
      </c>
      <c r="M16" s="1">
        <f>gly!M18*'sample '!$J19</f>
        <v>0.19394522631309286</v>
      </c>
      <c r="N16" s="1">
        <f>gly!N18*'sample '!$J19</f>
        <v>0.43459338080009707</v>
      </c>
      <c r="O16" s="1">
        <f>gly!O18*'sample '!$J19</f>
        <v>2.4065075017812642E-2</v>
      </c>
      <c r="P16" s="1">
        <f>gly!P18*'sample '!$J19</f>
        <v>0</v>
      </c>
      <c r="Q16" s="1">
        <f>gly!Q18*'sample '!$J19</f>
        <v>13.371711198957989</v>
      </c>
      <c r="R16" s="1">
        <f>gly!R18*'sample '!$J19</f>
        <v>6.3228727754307226E-2</v>
      </c>
      <c r="S16" s="1">
        <f>gly!S18*'sample '!$J19</f>
        <v>9.9769285499571342E-2</v>
      </c>
      <c r="T16" s="1">
        <f>gly!T18*'sample '!$J19</f>
        <v>0.34726680047867325</v>
      </c>
      <c r="U16" s="1">
        <f>gly!U18*'sample '!$J19</f>
        <v>0.94403109820003639</v>
      </c>
      <c r="V16" s="1">
        <f>gly!W18*'sample '!$J19</f>
        <v>0.10547390223501185</v>
      </c>
      <c r="W16" s="1">
        <f>gly!X18*'sample '!$J19</f>
        <v>6.0612095695777107E-2</v>
      </c>
      <c r="X16" s="1">
        <f>gly!Y18*'sample '!$J19</f>
        <v>0</v>
      </c>
      <c r="Y16" s="1">
        <f>gly!Z18*'sample '!$J19</f>
        <v>5.3477086166029628E-2</v>
      </c>
      <c r="Z16" s="1">
        <f>gly!AA18*'sample '!$J19</f>
        <v>7.1313436880550432E-2</v>
      </c>
      <c r="AA16" s="1">
        <f>gly!AB18*'sample '!$J19</f>
        <v>4.409562820448313E-2</v>
      </c>
      <c r="AB16" s="1">
        <f>gly!AC18*'sample '!$J19</f>
        <v>8.4239524997854198E-2</v>
      </c>
    </row>
    <row r="17" spans="1:28" x14ac:dyDescent="0.15">
      <c r="A17" s="56"/>
      <c r="B17" s="16" t="s">
        <v>24</v>
      </c>
      <c r="C17" s="1">
        <f>gly!C19*'sample '!J20</f>
        <v>0.12085114413378155</v>
      </c>
      <c r="D17" s="1">
        <f>gly!D19*'sample '!$J20</f>
        <v>0.3137318000054688</v>
      </c>
      <c r="E17" s="1">
        <f>gly!E19*'sample '!$J20</f>
        <v>3.5390402300813295</v>
      </c>
      <c r="F17" s="1">
        <f>gly!F19*'sample '!$J20</f>
        <v>0</v>
      </c>
      <c r="G17" s="1">
        <f>gly!G19*'sample '!$J20</f>
        <v>0</v>
      </c>
      <c r="H17" s="1">
        <f>gly!H19*'sample '!$J20</f>
        <v>0</v>
      </c>
      <c r="I17" s="1">
        <f>gly!I19*'sample '!$J20</f>
        <v>0.71595280872846256</v>
      </c>
      <c r="J17" s="1">
        <f>gly!J19*'sample '!$J20</f>
        <v>0.12369711669531996</v>
      </c>
      <c r="K17" s="1">
        <f>gly!K19*'sample '!$J20</f>
        <v>0.5393264703731907</v>
      </c>
      <c r="L17" s="1">
        <f>gly!L19*'sample '!$J20</f>
        <v>0.1867192062960743</v>
      </c>
      <c r="M17" s="1">
        <f>gly!M19*'sample '!$J20</f>
        <v>0.19792707218399044</v>
      </c>
      <c r="N17" s="1">
        <f>gly!N19*'sample '!$J20</f>
        <v>0.51862840971756097</v>
      </c>
      <c r="O17" s="1">
        <f>gly!O19*'sample '!$J20</f>
        <v>2.0975835865236003E-2</v>
      </c>
      <c r="P17" s="1">
        <f>gly!P19*'sample '!$J20</f>
        <v>0</v>
      </c>
      <c r="Q17" s="1">
        <f>gly!Q19*'sample '!$J20</f>
        <v>11.389395021389062</v>
      </c>
      <c r="R17" s="1">
        <f>gly!R19*'sample '!$J20</f>
        <v>4.3517686494431586E-2</v>
      </c>
      <c r="S17" s="1">
        <f>gly!S19*'sample '!$J20</f>
        <v>8.1938904821792322E-2</v>
      </c>
      <c r="T17" s="1">
        <f>gly!T19*'sample '!$J20</f>
        <v>0.2826178634824616</v>
      </c>
      <c r="U17" s="1">
        <f>gly!U19*'sample '!$J20</f>
        <v>0.79650039641080073</v>
      </c>
      <c r="V17" s="1">
        <f>gly!W19*'sample '!$J20</f>
        <v>8.5821561195828289E-2</v>
      </c>
      <c r="W17" s="1">
        <f>gly!X19*'sample '!$J20</f>
        <v>5.4286412616114513E-2</v>
      </c>
      <c r="X17" s="1">
        <f>gly!Y19*'sample '!$J20</f>
        <v>0</v>
      </c>
      <c r="Y17" s="1">
        <f>gly!Z19*'sample '!$J20</f>
        <v>4.9715768644642513E-2</v>
      </c>
      <c r="Z17" s="1">
        <f>gly!AA19*'sample '!$J20</f>
        <v>6.32556486010597E-2</v>
      </c>
      <c r="AA17" s="1">
        <f>gly!AB19*'sample '!$J20</f>
        <v>3.687860898394861E-2</v>
      </c>
      <c r="AB17" s="1">
        <f>gly!AC19*'sample '!$J20</f>
        <v>9.3310949235554427E-2</v>
      </c>
    </row>
    <row r="18" spans="1:28" x14ac:dyDescent="0.15">
      <c r="A18" s="54"/>
      <c r="B18" s="13" t="s">
        <v>25</v>
      </c>
      <c r="C18" s="1">
        <f>gly!C20*'sample '!J21</f>
        <v>2.3191809813030058</v>
      </c>
      <c r="D18" s="1">
        <f>gly!D20*'sample '!$J21</f>
        <v>1.0579196278006844</v>
      </c>
      <c r="E18" s="1">
        <f>gly!E20*'sample '!$J21</f>
        <v>15.86239519351764</v>
      </c>
      <c r="F18" s="1">
        <f>gly!F20*'sample '!$J21</f>
        <v>3.0863198935988327</v>
      </c>
      <c r="G18" s="1">
        <f>gly!G20*'sample '!$J21</f>
        <v>1.2491284257603048E-2</v>
      </c>
      <c r="H18" s="1">
        <f>gly!H20*'sample '!$J21</f>
        <v>0</v>
      </c>
      <c r="I18" s="1">
        <f>gly!I20*'sample '!$J21</f>
        <v>3.364506937270205</v>
      </c>
      <c r="J18" s="1">
        <f>gly!J20*'sample '!$J21</f>
        <v>1.3841776383486526</v>
      </c>
      <c r="K18" s="1">
        <f>gly!K20*'sample '!$J21</f>
        <v>3.3312309751085571</v>
      </c>
      <c r="L18" s="1">
        <f>gly!L20*'sample '!$J21</f>
        <v>0.24593225420080619</v>
      </c>
      <c r="M18" s="1">
        <f>gly!M20*'sample '!$J21</f>
        <v>0.79808929318518007</v>
      </c>
      <c r="N18" s="1">
        <f>gly!N20*'sample '!$J21</f>
        <v>3.4039561103554141</v>
      </c>
      <c r="O18" s="1">
        <f>gly!O20*'sample '!$J21</f>
        <v>2.8014330690115104E-2</v>
      </c>
      <c r="P18" s="1">
        <f>gly!P20*'sample '!$J21</f>
        <v>0</v>
      </c>
      <c r="Q18" s="1">
        <f>gly!Q20*'sample '!$J21</f>
        <v>13.573651635058674</v>
      </c>
      <c r="R18" s="1">
        <f>gly!R20*'sample '!$J21</f>
        <v>0.3252812919029065</v>
      </c>
      <c r="S18" s="1">
        <f>gly!S20*'sample '!$J21</f>
        <v>0.25521454820315753</v>
      </c>
      <c r="T18" s="1">
        <f>gly!T20*'sample '!$J21</f>
        <v>5.2412558450507394</v>
      </c>
      <c r="U18" s="1">
        <f>gly!U20*'sample '!$J21</f>
        <v>2.8722838195585618</v>
      </c>
      <c r="V18" s="1">
        <f>gly!W20*'sample '!$J21</f>
        <v>0.32696923690457791</v>
      </c>
      <c r="W18" s="1">
        <f>gly!X20*'sample '!$J21</f>
        <v>0</v>
      </c>
      <c r="X18" s="1">
        <f>gly!Y20*'sample '!$J21</f>
        <v>5.7479031844687389E-2</v>
      </c>
      <c r="Y18" s="1">
        <f>gly!Z20*'sample '!$J21</f>
        <v>1.2913081135987201</v>
      </c>
      <c r="Z18" s="1">
        <f>gly!AA20*'sample '!$J21</f>
        <v>2.2902088201504491</v>
      </c>
      <c r="AA18" s="1">
        <f>gly!AB20*'sample '!$J21</f>
        <v>7.7898240313763828E-2</v>
      </c>
      <c r="AB18" s="1">
        <f>gly!AC20*'sample '!$J21</f>
        <v>0.77274046828391996</v>
      </c>
    </row>
    <row r="19" spans="1:28" x14ac:dyDescent="0.15">
      <c r="A19" s="54" t="s">
        <v>4</v>
      </c>
      <c r="B19" s="13" t="s">
        <v>26</v>
      </c>
      <c r="C19" s="1">
        <f>gly!C21*'sample '!J22</f>
        <v>2.0914786140052666</v>
      </c>
      <c r="D19" s="1">
        <f>gly!D21*'sample '!$J22</f>
        <v>0.77902108376952506</v>
      </c>
      <c r="E19" s="1">
        <f>gly!E21*'sample '!$J22</f>
        <v>76.43256709902866</v>
      </c>
      <c r="F19" s="1">
        <f>gly!F21*'sample '!$J22</f>
        <v>2.8115133217083668</v>
      </c>
      <c r="G19" s="1">
        <f>gly!G21*'sample '!$J22</f>
        <v>2.8576190863705544E-3</v>
      </c>
      <c r="H19" s="1">
        <f>gly!H21*'sample '!$J22</f>
        <v>1.2368799030559117E-3</v>
      </c>
      <c r="I19" s="1">
        <f>gly!I21*'sample '!$J22</f>
        <v>2.6914933200808036</v>
      </c>
      <c r="J19" s="1">
        <f>gly!J21*'sample '!$J22</f>
        <v>1.2054034420746957</v>
      </c>
      <c r="K19" s="1">
        <f>gly!K21*'sample '!$J22</f>
        <v>2.866917011159043</v>
      </c>
      <c r="L19" s="1">
        <f>gly!L21*'sample '!$J22</f>
        <v>0.66597958681441161</v>
      </c>
      <c r="M19" s="1">
        <f>gly!M21*'sample '!$J22</f>
        <v>1.1660225108598876</v>
      </c>
      <c r="N19" s="1">
        <f>gly!N21*'sample '!$J22</f>
        <v>19.642748035662944</v>
      </c>
      <c r="O19" s="1">
        <f>gly!O21*'sample '!$J22</f>
        <v>3.1567747070785426E-2</v>
      </c>
      <c r="P19" s="1">
        <f>gly!P21*'sample '!$J22</f>
        <v>0</v>
      </c>
      <c r="Q19" s="1">
        <f>gly!Q21*'sample '!$J22</f>
        <v>12.404821525590984</v>
      </c>
      <c r="R19" s="1">
        <f>gly!R21*'sample '!$J22</f>
        <v>0.3200283887959548</v>
      </c>
      <c r="S19" s="1">
        <f>gly!S21*'sample '!$J22</f>
        <v>0.21746807076254657</v>
      </c>
      <c r="T19" s="1">
        <f>gly!T21*'sample '!$J22</f>
        <v>5.1582546192027365</v>
      </c>
      <c r="U19" s="1">
        <f>gly!U21*'sample '!$J22</f>
        <v>2.4789292399944891</v>
      </c>
      <c r="V19" s="1">
        <f>gly!W21*'sample '!$J22</f>
        <v>0.26382437855720969</v>
      </c>
      <c r="W19" s="1">
        <f>gly!X21*'sample '!$J22</f>
        <v>0</v>
      </c>
      <c r="X19" s="1">
        <f>gly!Y21*'sample '!$J22</f>
        <v>0.24725933581697013</v>
      </c>
      <c r="Y19" s="1">
        <f>gly!Z21*'sample '!$J22</f>
        <v>1.2856387270110892</v>
      </c>
      <c r="Z19" s="1">
        <f>gly!AA21*'sample '!$J22</f>
        <v>2.0846663992326389</v>
      </c>
      <c r="AA19" s="1">
        <f>gly!AB21*'sample '!$J22</f>
        <v>7.8958320429993109E-2</v>
      </c>
      <c r="AB19" s="1">
        <f>gly!AC21*'sample '!$J22</f>
        <v>1.0822499919822677</v>
      </c>
    </row>
    <row r="20" spans="1:28" x14ac:dyDescent="0.15">
      <c r="A20" s="54"/>
      <c r="B20" s="13" t="s">
        <v>27</v>
      </c>
      <c r="C20" s="1">
        <f>gly!C22*'sample '!J23</f>
        <v>2.1131496241997656</v>
      </c>
      <c r="D20" s="1">
        <f>gly!D22*'sample '!$J23</f>
        <v>0.84292574062408399</v>
      </c>
      <c r="E20" s="1">
        <f>gly!E22*'sample '!$J23</f>
        <v>12.562279062260846</v>
      </c>
      <c r="F20" s="1">
        <f>gly!F22*'sample '!$J23</f>
        <v>2.9280920871099929</v>
      </c>
      <c r="G20" s="1">
        <f>gly!G22*'sample '!$J23</f>
        <v>0</v>
      </c>
      <c r="H20" s="1">
        <f>gly!H22*'sample '!$J23</f>
        <v>0</v>
      </c>
      <c r="I20" s="1">
        <f>gly!I22*'sample '!$J23</f>
        <v>3.0691798686998597</v>
      </c>
      <c r="J20" s="1">
        <f>gly!J22*'sample '!$J23</f>
        <v>1.2933914344271549</v>
      </c>
      <c r="K20" s="1">
        <f>gly!K22*'sample '!$J23</f>
        <v>2.8601946768430371</v>
      </c>
      <c r="L20" s="1">
        <f>gly!L22*'sample '!$J23</f>
        <v>0.22277331495603903</v>
      </c>
      <c r="M20" s="1">
        <f>gly!M22*'sample '!$J23</f>
        <v>0.67385143745578424</v>
      </c>
      <c r="N20" s="1">
        <f>gly!N22*'sample '!$J23</f>
        <v>3.0765262755485523</v>
      </c>
      <c r="O20" s="1">
        <f>gly!O22*'sample '!$J23</f>
        <v>3.1469618235221986E-2</v>
      </c>
      <c r="P20" s="1">
        <f>gly!P22*'sample '!$J23</f>
        <v>0</v>
      </c>
      <c r="Q20" s="1">
        <f>gly!Q22*'sample '!$J23</f>
        <v>12.537931808590274</v>
      </c>
      <c r="R20" s="1">
        <f>gly!R22*'sample '!$J23</f>
        <v>0.31310782232894036</v>
      </c>
      <c r="S20" s="1">
        <f>gly!S22*'sample '!$J23</f>
        <v>0.25035860847244379</v>
      </c>
      <c r="T20" s="1">
        <f>gly!T22*'sample '!$J23</f>
        <v>5.5374741642761602</v>
      </c>
      <c r="U20" s="1">
        <f>gly!U22*'sample '!$J23</f>
        <v>2.7104017438601709</v>
      </c>
      <c r="V20" s="1">
        <f>gly!W22*'sample '!$J23</f>
        <v>0.30676770368492018</v>
      </c>
      <c r="W20" s="1">
        <f>gly!X22*'sample '!$J23</f>
        <v>0</v>
      </c>
      <c r="X20" s="1">
        <f>gly!Y22*'sample '!$J23</f>
        <v>0.19207155838790169</v>
      </c>
      <c r="Y20" s="1">
        <f>gly!Z22*'sample '!$J23</f>
        <v>1.1328788972814445</v>
      </c>
      <c r="Z20" s="1">
        <f>gly!AA22*'sample '!$J23</f>
        <v>2.2149625934566646</v>
      </c>
      <c r="AA20" s="1">
        <f>gly!AB22*'sample '!$J23</f>
        <v>6.9934446064178576E-2</v>
      </c>
      <c r="AB20" s="1">
        <f>gly!AC22*'sample '!$J23</f>
        <v>0.51250831096430527</v>
      </c>
    </row>
    <row r="21" spans="1:28" x14ac:dyDescent="0.15">
      <c r="A21" s="54"/>
      <c r="B21" s="9" t="s">
        <v>28</v>
      </c>
      <c r="C21" s="1">
        <f>gly!C23*'sample '!J24</f>
        <v>8.7734557784956146E-2</v>
      </c>
      <c r="D21" s="1">
        <f>gly!D23*'sample '!$J24</f>
        <v>0.32321855313586884</v>
      </c>
      <c r="E21" s="1">
        <f>gly!E23*'sample '!$J24</f>
        <v>15.702708941071</v>
      </c>
      <c r="F21" s="1">
        <f>gly!F23*'sample '!$J24</f>
        <v>0</v>
      </c>
      <c r="G21" s="1">
        <f>gly!G23*'sample '!$J24</f>
        <v>9.0177798634663801E-3</v>
      </c>
      <c r="H21" s="1">
        <f>gly!H23*'sample '!$J24</f>
        <v>0</v>
      </c>
      <c r="I21" s="1">
        <f>gly!I23*'sample '!$J24</f>
        <v>2.3004667389629061</v>
      </c>
      <c r="J21" s="1">
        <f>gly!J23*'sample '!$J24</f>
        <v>3.0607144462701161E-2</v>
      </c>
      <c r="K21" s="1">
        <f>gly!K23*'sample '!$J24</f>
        <v>1.6113839742235441</v>
      </c>
      <c r="L21" s="1">
        <f>gly!L23*'sample '!$J24</f>
        <v>0.1670648234712426</v>
      </c>
      <c r="M21" s="1">
        <f>gly!M23*'sample '!$J24</f>
        <v>0.25536727208278265</v>
      </c>
      <c r="N21" s="1">
        <f>gly!N23*'sample '!$J24</f>
        <v>1.6436761404725218</v>
      </c>
      <c r="O21" s="1">
        <f>gly!O23*'sample '!$J24</f>
        <v>2.4164058860381248E-2</v>
      </c>
      <c r="P21" s="1">
        <f>gly!P23*'sample '!$J24</f>
        <v>0</v>
      </c>
      <c r="Q21" s="1">
        <f>gly!Q23*'sample '!$J24</f>
        <v>11.69254760989989</v>
      </c>
      <c r="R21" s="1">
        <f>gly!R23*'sample '!$J24</f>
        <v>0.31241570367667665</v>
      </c>
      <c r="S21" s="1">
        <f>gly!S23*'sample '!$J24</f>
        <v>9.9258407328765827E-2</v>
      </c>
      <c r="T21" s="1">
        <f>gly!T23*'sample '!$J24</f>
        <v>4.0264561843218427</v>
      </c>
      <c r="U21" s="1">
        <f>gly!U23*'sample '!$J24</f>
        <v>1.0622636557690635</v>
      </c>
      <c r="V21" s="1">
        <f>gly!W23*'sample '!$J24</f>
        <v>8.1929512985536357E-2</v>
      </c>
      <c r="W21" s="1">
        <f>gly!X23*'sample '!$J24</f>
        <v>0</v>
      </c>
      <c r="X21" s="1">
        <f>gly!Y23*'sample '!$J24</f>
        <v>0</v>
      </c>
      <c r="Y21" s="1">
        <f>gly!Z23*'sample '!$J24</f>
        <v>0.63432992375518493</v>
      </c>
      <c r="Z21" s="1">
        <f>gly!AA23*'sample '!$J24</f>
        <v>0.62187278814819025</v>
      </c>
      <c r="AA21" s="1">
        <f>gly!AB23*'sample '!$J24</f>
        <v>3.171846779936123E-2</v>
      </c>
      <c r="AB21" s="1">
        <f>gly!AC23*'sample '!$J24</f>
        <v>0.17025410067168351</v>
      </c>
    </row>
    <row r="22" spans="1:28" x14ac:dyDescent="0.15">
      <c r="A22" s="54"/>
      <c r="B22" s="9" t="s">
        <v>29</v>
      </c>
      <c r="C22" s="1">
        <f>gly!C24*'sample '!J25</f>
        <v>0.17675636524428631</v>
      </c>
      <c r="D22" s="1">
        <f>gly!D24*'sample '!$J25</f>
        <v>0.33192196926166473</v>
      </c>
      <c r="E22" s="1">
        <f>gly!E24*'sample '!$J25</f>
        <v>78.794763405559607</v>
      </c>
      <c r="F22" s="1">
        <f>gly!F24*'sample '!$J25</f>
        <v>0</v>
      </c>
      <c r="G22" s="1">
        <f>gly!G24*'sample '!$J25</f>
        <v>0</v>
      </c>
      <c r="H22" s="1">
        <f>gly!H24*'sample '!$J25</f>
        <v>1.8232198369388924E-3</v>
      </c>
      <c r="I22" s="1">
        <f>gly!I24*'sample '!$J25</f>
        <v>2.8135640646824629</v>
      </c>
      <c r="J22" s="1">
        <f>gly!J24*'sample '!$J25</f>
        <v>5.3353169965159174E-2</v>
      </c>
      <c r="K22" s="1">
        <f>gly!K24*'sample '!$J25</f>
        <v>1.5677291624204817</v>
      </c>
      <c r="L22" s="1">
        <f>gly!L24*'sample '!$J25</f>
        <v>0.63358959595992881</v>
      </c>
      <c r="M22" s="1">
        <f>gly!M24*'sample '!$J25</f>
        <v>0.73875328449318201</v>
      </c>
      <c r="N22" s="1">
        <f>gly!N24*'sample '!$J25</f>
        <v>17.311902229968215</v>
      </c>
      <c r="O22" s="1">
        <f>gly!O24*'sample '!$J25</f>
        <v>2.8999648451354689E-2</v>
      </c>
      <c r="P22" s="1">
        <f>gly!P24*'sample '!$J25</f>
        <v>0</v>
      </c>
      <c r="Q22" s="1">
        <f>gly!Q24*'sample '!$J25</f>
        <v>12.194204385338981</v>
      </c>
      <c r="R22" s="1">
        <f>gly!R24*'sample '!$J25</f>
        <v>0.34644037341964945</v>
      </c>
      <c r="S22" s="1">
        <f>gly!S24*'sample '!$J25</f>
        <v>9.4364625532340124E-2</v>
      </c>
      <c r="T22" s="1">
        <f>gly!T24*'sample '!$J25</f>
        <v>4.1110397929978815</v>
      </c>
      <c r="U22" s="1">
        <f>gly!U24*'sample '!$J25</f>
        <v>1.0681367681573166</v>
      </c>
      <c r="V22" s="1">
        <f>gly!W24*'sample '!$J25</f>
        <v>9.038426360991314E-2</v>
      </c>
      <c r="W22" s="1">
        <f>gly!X24*'sample '!$J25</f>
        <v>0</v>
      </c>
      <c r="X22" s="1">
        <f>gly!Y24*'sample '!$J25</f>
        <v>0</v>
      </c>
      <c r="Y22" s="1">
        <f>gly!Z24*'sample '!$J25</f>
        <v>0.60309805573621988</v>
      </c>
      <c r="Z22" s="1">
        <f>gly!AA24*'sample '!$J25</f>
        <v>0.93457223787841881</v>
      </c>
      <c r="AA22" s="1">
        <f>gly!AB24*'sample '!$J25</f>
        <v>4.206269128326743E-2</v>
      </c>
      <c r="AB22" s="1">
        <f>gly!AC24*'sample '!$J25</f>
        <v>0.99224522293874473</v>
      </c>
    </row>
    <row r="23" spans="1:28" x14ac:dyDescent="0.15">
      <c r="A23" s="56"/>
      <c r="B23" s="16" t="s">
        <v>30</v>
      </c>
      <c r="C23" s="1">
        <f>gly!C25*'sample '!J26</f>
        <v>0.12088052704116514</v>
      </c>
      <c r="D23" s="1">
        <f>gly!D25*'sample '!$J26</f>
        <v>0.33850682005969707</v>
      </c>
      <c r="E23" s="1">
        <f>gly!E25*'sample '!$J26</f>
        <v>35.892834218894741</v>
      </c>
      <c r="F23" s="1">
        <f>gly!F25*'sample '!$J26</f>
        <v>0</v>
      </c>
      <c r="G23" s="1">
        <f>gly!G25*'sample '!$J26</f>
        <v>1.4418840121626792E-2</v>
      </c>
      <c r="H23" s="1">
        <f>gly!H25*'sample '!$J26</f>
        <v>0</v>
      </c>
      <c r="I23" s="1">
        <f>gly!I25*'sample '!$J26</f>
        <v>3.0663033050048774</v>
      </c>
      <c r="J23" s="1">
        <f>gly!J25*'sample '!$J26</f>
        <v>2.2894430730755082E-2</v>
      </c>
      <c r="K23" s="1">
        <f>gly!K25*'sample '!$J26</f>
        <v>1.9069562066233228</v>
      </c>
      <c r="L23" s="1">
        <f>gly!L25*'sample '!$J26</f>
        <v>0.17084937209114578</v>
      </c>
      <c r="M23" s="1">
        <f>gly!M25*'sample '!$J26</f>
        <v>0.50431807629756853</v>
      </c>
      <c r="N23" s="1">
        <f>gly!N25*'sample '!$J26</f>
        <v>1.6981709910167682</v>
      </c>
      <c r="O23" s="1">
        <f>gly!O25*'sample '!$J26</f>
        <v>3.3890135780161992E-2</v>
      </c>
      <c r="P23" s="1">
        <f>gly!P25*'sample '!$J26</f>
        <v>0</v>
      </c>
      <c r="Q23" s="1">
        <f>gly!Q25*'sample '!$J26</f>
        <v>11.926500853454403</v>
      </c>
      <c r="R23" s="1">
        <f>gly!R25*'sample '!$J26</f>
        <v>0.32432197631089738</v>
      </c>
      <c r="S23" s="1">
        <f>gly!S25*'sample '!$J26</f>
        <v>0.10080607364773266</v>
      </c>
      <c r="T23" s="1">
        <f>gly!T25*'sample '!$J26</f>
        <v>5.662556123422104</v>
      </c>
      <c r="U23" s="1">
        <f>gly!U25*'sample '!$J26</f>
        <v>1.1318908824702032</v>
      </c>
      <c r="V23" s="1">
        <f>gly!W25*'sample '!$J26</f>
        <v>7.8658903651205106E-2</v>
      </c>
      <c r="W23" s="1">
        <f>gly!X25*'sample '!$J26</f>
        <v>0</v>
      </c>
      <c r="X23" s="1">
        <f>gly!Y25*'sample '!$J26</f>
        <v>0</v>
      </c>
      <c r="Y23" s="1">
        <f>gly!Z25*'sample '!$J26</f>
        <v>0.70535942870500212</v>
      </c>
      <c r="Z23" s="1">
        <f>gly!AA25*'sample '!$J26</f>
        <v>0.94757911073024959</v>
      </c>
      <c r="AA23" s="1">
        <f>gly!AB25*'sample '!$J26</f>
        <v>3.47579022285089E-2</v>
      </c>
      <c r="AB23" s="1">
        <f>gly!AC25*'sample '!$J26</f>
        <v>0.1775905652649144</v>
      </c>
    </row>
    <row r="24" spans="1:28" x14ac:dyDescent="0.15">
      <c r="A24" s="54"/>
      <c r="B24" s="13" t="s">
        <v>31</v>
      </c>
      <c r="C24" s="1">
        <f>gly!C26*'sample '!J27</f>
        <v>2.5662070682371616</v>
      </c>
      <c r="D24" s="1">
        <f>gly!D26*'sample '!$J27</f>
        <v>0.96936473817295432</v>
      </c>
      <c r="E24" s="1">
        <f>gly!E26*'sample '!$J27</f>
        <v>12.343130602027189</v>
      </c>
      <c r="F24" s="1">
        <f>gly!F26*'sample '!$J27</f>
        <v>3.0522794793155441</v>
      </c>
      <c r="G24" s="1">
        <f>gly!G26*'sample '!$J27</f>
        <v>0</v>
      </c>
      <c r="H24" s="1">
        <f>gly!H26*'sample '!$J27</f>
        <v>0</v>
      </c>
      <c r="I24" s="1">
        <f>gly!I26*'sample '!$J27</f>
        <v>2.7066013094195571</v>
      </c>
      <c r="J24" s="1">
        <f>gly!J26*'sample '!$J27</f>
        <v>1.3012056718767973</v>
      </c>
      <c r="K24" s="1">
        <f>gly!K26*'sample '!$J27</f>
        <v>3.0649794084234028</v>
      </c>
      <c r="L24" s="1">
        <f>gly!L26*'sample '!$J27</f>
        <v>0.21823615024642987</v>
      </c>
      <c r="M24" s="1">
        <f>gly!M26*'sample '!$J27</f>
        <v>0.67337395248776089</v>
      </c>
      <c r="N24" s="1">
        <f>gly!N26*'sample '!$J27</f>
        <v>3.6495268393322498</v>
      </c>
      <c r="O24" s="1">
        <f>gly!O26*'sample '!$J27</f>
        <v>0</v>
      </c>
      <c r="P24" s="1">
        <f>gly!P26*'sample '!$J27</f>
        <v>0</v>
      </c>
      <c r="Q24" s="1">
        <f>gly!Q26*'sample '!$J27</f>
        <v>0</v>
      </c>
      <c r="R24" s="1">
        <f>gly!R26*'sample '!$J27</f>
        <v>0</v>
      </c>
      <c r="S24" s="1">
        <f>gly!S26*'sample '!$J27</f>
        <v>0</v>
      </c>
      <c r="T24" s="1">
        <f>gly!T26*'sample '!$J27</f>
        <v>0</v>
      </c>
      <c r="U24" s="1">
        <f>gly!U26*'sample '!$J27</f>
        <v>2.3490254999312881</v>
      </c>
      <c r="V24" s="1">
        <f>gly!W26*'sample '!$J27</f>
        <v>0.26060033166588387</v>
      </c>
      <c r="W24" s="1">
        <f>gly!X26*'sample '!$J27</f>
        <v>0</v>
      </c>
      <c r="X24" s="1">
        <f>gly!Y26*'sample '!$J27</f>
        <v>0</v>
      </c>
      <c r="Y24" s="1">
        <f>gly!Z26*'sample '!$J27</f>
        <v>0.93514871543339384</v>
      </c>
      <c r="Z24" s="1">
        <f>gly!AA26*'sample '!$J27</f>
        <v>4.2303877328488229</v>
      </c>
      <c r="AA24" s="1">
        <f>gly!AB26*'sample '!$J27</f>
        <v>6.4950632480561932E-2</v>
      </c>
      <c r="AB24" s="1">
        <f>gly!AC26*'sample '!$J27</f>
        <v>1.0137460115797254</v>
      </c>
    </row>
    <row r="25" spans="1:28" x14ac:dyDescent="0.15">
      <c r="A25" s="54" t="s">
        <v>5</v>
      </c>
      <c r="B25" s="13" t="s">
        <v>32</v>
      </c>
      <c r="C25" s="1">
        <f>gly!C27*'sample '!J28</f>
        <v>2.7711631485216368</v>
      </c>
      <c r="D25" s="1">
        <f>gly!D27*'sample '!$J28</f>
        <v>0.93948678854339152</v>
      </c>
      <c r="E25" s="1">
        <f>gly!E27*'sample '!$J28</f>
        <v>13.714156795917791</v>
      </c>
      <c r="F25" s="1">
        <f>gly!F27*'sample '!$J28</f>
        <v>3.0805439610471033</v>
      </c>
      <c r="G25" s="1">
        <f>gly!G27*'sample '!$J28</f>
        <v>0</v>
      </c>
      <c r="H25" s="1">
        <f>gly!H27*'sample '!$J28</f>
        <v>7.5629006446616457E-4</v>
      </c>
      <c r="I25" s="1">
        <f>gly!I27*'sample '!$J28</f>
        <v>2.5997180085230376</v>
      </c>
      <c r="J25" s="1">
        <f>gly!J27*'sample '!$J28</f>
        <v>1.4044888258724726</v>
      </c>
      <c r="K25" s="1">
        <f>gly!K27*'sample '!$J28</f>
        <v>2.9664605136303224</v>
      </c>
      <c r="L25" s="1">
        <f>gly!L27*'sample '!$J28</f>
        <v>0.20627734520209159</v>
      </c>
      <c r="M25" s="1">
        <f>gly!M27*'sample '!$J28</f>
        <v>0.67122074898766271</v>
      </c>
      <c r="N25" s="1">
        <f>gly!N27*'sample '!$J28</f>
        <v>3.5023100448892976</v>
      </c>
      <c r="O25" s="1">
        <f>gly!O27*'sample '!$J28</f>
        <v>0</v>
      </c>
      <c r="P25" s="1">
        <f>gly!P27*'sample '!$J28</f>
        <v>0</v>
      </c>
      <c r="Q25" s="1">
        <f>gly!Q27*'sample '!$J28</f>
        <v>0</v>
      </c>
      <c r="R25" s="1">
        <f>gly!R27*'sample '!$J28</f>
        <v>0</v>
      </c>
      <c r="S25" s="1">
        <f>gly!S27*'sample '!$J28</f>
        <v>0</v>
      </c>
      <c r="T25" s="1">
        <f>gly!T27*'sample '!$J28</f>
        <v>0</v>
      </c>
      <c r="U25" s="1">
        <f>gly!U27*'sample '!$J28</f>
        <v>2.275613469103309</v>
      </c>
      <c r="V25" s="1">
        <f>gly!W27*'sample '!$J28</f>
        <v>0.25995319464911204</v>
      </c>
      <c r="W25" s="1">
        <f>gly!X27*'sample '!$J28</f>
        <v>0</v>
      </c>
      <c r="X25" s="1">
        <f>gly!Y27*'sample '!$J28</f>
        <v>0</v>
      </c>
      <c r="Y25" s="1">
        <f>gly!Z27*'sample '!$J28</f>
        <v>0.97881771815388763</v>
      </c>
      <c r="Z25" s="1">
        <f>gly!AA27*'sample '!$J28</f>
        <v>4.5627557153619573</v>
      </c>
      <c r="AA25" s="1">
        <f>gly!AB27*'sample '!$J28</f>
        <v>6.2966024587077091E-2</v>
      </c>
      <c r="AB25" s="1">
        <f>gly!AC27*'sample '!$J28</f>
        <v>1.0356203928915975</v>
      </c>
    </row>
    <row r="26" spans="1:28" x14ac:dyDescent="0.15">
      <c r="A26" s="54"/>
      <c r="B26" s="13" t="s">
        <v>33</v>
      </c>
      <c r="C26" s="1">
        <f>gly!C28*'sample '!J29</f>
        <v>2.8952160582998792</v>
      </c>
      <c r="D26" s="1">
        <f>gly!D28*'sample '!$J29</f>
        <v>0.92899290625860309</v>
      </c>
      <c r="E26" s="1">
        <f>gly!E28*'sample '!$J29</f>
        <v>16.558719659554786</v>
      </c>
      <c r="F26" s="1">
        <f>gly!F28*'sample '!$J29</f>
        <v>2.7690276781677938</v>
      </c>
      <c r="G26" s="1">
        <f>gly!G28*'sample '!$J29</f>
        <v>0</v>
      </c>
      <c r="H26" s="1">
        <f>gly!H28*'sample '!$J29</f>
        <v>0</v>
      </c>
      <c r="I26" s="1">
        <f>gly!I28*'sample '!$J29</f>
        <v>2.1950192554120775</v>
      </c>
      <c r="J26" s="1">
        <f>gly!J28*'sample '!$J29</f>
        <v>1.2504121303997571</v>
      </c>
      <c r="K26" s="1">
        <f>gly!K28*'sample '!$J29</f>
        <v>2.9978237815385951</v>
      </c>
      <c r="L26" s="1">
        <f>gly!L28*'sample '!$J29</f>
        <v>0.17441952809463487</v>
      </c>
      <c r="M26" s="1">
        <f>gly!M28*'sample '!$J29</f>
        <v>0.72807205185614665</v>
      </c>
      <c r="N26" s="1">
        <f>gly!N28*'sample '!$J29</f>
        <v>4.2252487921203716</v>
      </c>
      <c r="O26" s="1">
        <f>gly!O28*'sample '!$J29</f>
        <v>0</v>
      </c>
      <c r="P26" s="1">
        <f>gly!P28*'sample '!$J29</f>
        <v>0</v>
      </c>
      <c r="Q26" s="1">
        <f>gly!Q28*'sample '!$J29</f>
        <v>16.214765999997471</v>
      </c>
      <c r="R26" s="1">
        <f>gly!R28*'sample '!$J29</f>
        <v>0</v>
      </c>
      <c r="S26" s="1">
        <f>gly!S28*'sample '!$J29</f>
        <v>0</v>
      </c>
      <c r="T26" s="1">
        <f>gly!T28*'sample '!$J29</f>
        <v>0</v>
      </c>
      <c r="U26" s="1">
        <f>gly!U28*'sample '!$J29</f>
        <v>2.3814237618904786</v>
      </c>
      <c r="V26" s="1">
        <f>gly!W28*'sample '!$J29</f>
        <v>0.25312499817622464</v>
      </c>
      <c r="W26" s="1">
        <f>gly!X28*'sample '!$J29</f>
        <v>0</v>
      </c>
      <c r="X26" s="1">
        <f>gly!Y28*'sample '!$J29</f>
        <v>0</v>
      </c>
      <c r="Y26" s="1">
        <f>gly!Z28*'sample '!$J29</f>
        <v>0.93661485230955888</v>
      </c>
      <c r="Z26" s="1">
        <f>gly!AA28*'sample '!$J29</f>
        <v>4.0618157050867376</v>
      </c>
      <c r="AA26" s="1">
        <f>gly!AB28*'sample '!$J29</f>
        <v>6.0730864348422224E-2</v>
      </c>
      <c r="AB26" s="1">
        <f>gly!AC28*'sample '!$J29</f>
        <v>1.1077052641599467</v>
      </c>
    </row>
    <row r="27" spans="1:28" x14ac:dyDescent="0.15">
      <c r="A27" s="54"/>
      <c r="B27" s="9" t="s">
        <v>34</v>
      </c>
      <c r="C27" s="1">
        <f>gly!C29*'sample '!J30</f>
        <v>0.10445915894544541</v>
      </c>
      <c r="D27" s="1">
        <f>gly!D29*'sample '!$J30</f>
        <v>0.4563565034538743</v>
      </c>
      <c r="E27" s="1">
        <f>gly!E29*'sample '!$J30</f>
        <v>12.869394917004941</v>
      </c>
      <c r="F27" s="1">
        <f>gly!F29*'sample '!$J30</f>
        <v>0</v>
      </c>
      <c r="G27" s="1">
        <f>gly!G29*'sample '!$J30</f>
        <v>0</v>
      </c>
      <c r="H27" s="1">
        <f>gly!H29*'sample '!$J30</f>
        <v>0</v>
      </c>
      <c r="I27" s="1">
        <f>gly!I29*'sample '!$J30</f>
        <v>1.6911592879228754</v>
      </c>
      <c r="J27" s="1">
        <f>gly!J29*'sample '!$J30</f>
        <v>6.3330023543555394E-2</v>
      </c>
      <c r="K27" s="1">
        <f>gly!K29*'sample '!$J30</f>
        <v>1.4758283628994322</v>
      </c>
      <c r="L27" s="1">
        <f>gly!L29*'sample '!$J30</f>
        <v>7.9910948143466373E-2</v>
      </c>
      <c r="M27" s="1">
        <f>gly!M29*'sample '!$J30</f>
        <v>0.21092564216809048</v>
      </c>
      <c r="N27" s="1">
        <f>gly!N29*'sample '!$J30</f>
        <v>1.2814814426046044</v>
      </c>
      <c r="O27" s="1">
        <f>gly!O29*'sample '!$J30</f>
        <v>2.382836360703048E-2</v>
      </c>
      <c r="P27" s="1">
        <f>gly!P29*'sample '!$J30</f>
        <v>0</v>
      </c>
      <c r="Q27" s="1">
        <f>gly!Q29*'sample '!$J30</f>
        <v>3.0891027538844207</v>
      </c>
      <c r="R27" s="1">
        <f>gly!R29*'sample '!$J30</f>
        <v>0</v>
      </c>
      <c r="S27" s="1">
        <f>gly!S29*'sample '!$J30</f>
        <v>0</v>
      </c>
      <c r="T27" s="1">
        <f>gly!T29*'sample '!$J30</f>
        <v>0</v>
      </c>
      <c r="U27" s="1">
        <f>gly!U29*'sample '!$J30</f>
        <v>1.1836628101097919</v>
      </c>
      <c r="V27" s="1">
        <f>gly!W29*'sample '!$J30</f>
        <v>4.4700084150597369E-2</v>
      </c>
      <c r="W27" s="1">
        <f>gly!X29*'sample '!$J30</f>
        <v>0</v>
      </c>
      <c r="X27" s="1">
        <f>gly!Y29*'sample '!$J30</f>
        <v>0</v>
      </c>
      <c r="Y27" s="1">
        <f>gly!Z29*'sample '!$J30</f>
        <v>0.42049657813019914</v>
      </c>
      <c r="Z27" s="1">
        <f>gly!AA29*'sample '!$J30</f>
        <v>2.5551521209456882</v>
      </c>
      <c r="AA27" s="1">
        <f>gly!AB29*'sample '!$J30</f>
        <v>2.6435573991919981E-2</v>
      </c>
      <c r="AB27" s="1">
        <f>gly!AC29*'sample '!$J30</f>
        <v>0.49054077567381588</v>
      </c>
    </row>
    <row r="28" spans="1:28" x14ac:dyDescent="0.15">
      <c r="A28" s="54"/>
      <c r="B28" s="9" t="s">
        <v>35</v>
      </c>
      <c r="C28" s="1">
        <f>gly!C30*'sample '!J31</f>
        <v>9.2798163605880293E-2</v>
      </c>
      <c r="D28" s="1">
        <f>gly!D30*'sample '!$J31</f>
        <v>0.4838414712275213</v>
      </c>
      <c r="E28" s="1">
        <f>gly!E30*'sample '!$J31</f>
        <v>24.776187525286506</v>
      </c>
      <c r="F28" s="1">
        <f>gly!F30*'sample '!$J31</f>
        <v>0</v>
      </c>
      <c r="G28" s="1">
        <f>gly!G30*'sample '!$J31</f>
        <v>0</v>
      </c>
      <c r="H28" s="1">
        <f>gly!H30*'sample '!$J31</f>
        <v>0</v>
      </c>
      <c r="I28" s="1">
        <f>gly!I30*'sample '!$J31</f>
        <v>1.6088736011356308</v>
      </c>
      <c r="J28" s="1">
        <f>gly!J30*'sample '!$J31</f>
        <v>3.0528266165323593E-2</v>
      </c>
      <c r="K28" s="1">
        <f>gly!K30*'sample '!$J31</f>
        <v>1.6663385727409457</v>
      </c>
      <c r="L28" s="1">
        <f>gly!L30*'sample '!$J31</f>
        <v>8.266798601079646E-2</v>
      </c>
      <c r="M28" s="1">
        <f>gly!M30*'sample '!$J31</f>
        <v>0.24108478998225652</v>
      </c>
      <c r="N28" s="1">
        <f>gly!N30*'sample '!$J31</f>
        <v>1.2725579944307421</v>
      </c>
      <c r="O28" s="1">
        <f>gly!O30*'sample '!$J31</f>
        <v>0</v>
      </c>
      <c r="P28" s="1">
        <f>gly!P30*'sample '!$J31</f>
        <v>0</v>
      </c>
      <c r="Q28" s="1">
        <f>gly!Q30*'sample '!$J31</f>
        <v>2.8995808625132038</v>
      </c>
      <c r="R28" s="1">
        <f>gly!R30*'sample '!$J31</f>
        <v>0</v>
      </c>
      <c r="S28" s="1">
        <f>gly!S30*'sample '!$J31</f>
        <v>0</v>
      </c>
      <c r="T28" s="1">
        <f>gly!T30*'sample '!$J31</f>
        <v>0</v>
      </c>
      <c r="U28" s="1">
        <f>gly!U30*'sample '!$J31</f>
        <v>1.5038315773702395</v>
      </c>
      <c r="V28" s="1">
        <f>gly!W30*'sample '!$J31</f>
        <v>4.4108258125026029E-2</v>
      </c>
      <c r="W28" s="1">
        <f>gly!X30*'sample '!$J31</f>
        <v>0</v>
      </c>
      <c r="X28" s="1">
        <f>gly!Y30*'sample '!$J31</f>
        <v>8.0903517879573353E-2</v>
      </c>
      <c r="Y28" s="1">
        <f>gly!Z30*'sample '!$J31</f>
        <v>0.49488851457125754</v>
      </c>
      <c r="Z28" s="1">
        <f>gly!AA30*'sample '!$J31</f>
        <v>3.2372829444549676</v>
      </c>
      <c r="AA28" s="1">
        <f>gly!AB30*'sample '!$J31</f>
        <v>2.8925316221710757E-2</v>
      </c>
      <c r="AB28" s="1">
        <f>gly!AC30*'sample '!$J31</f>
        <v>0.53620661575812223</v>
      </c>
    </row>
    <row r="29" spans="1:28" x14ac:dyDescent="0.15">
      <c r="A29" s="56"/>
      <c r="B29" s="16" t="s">
        <v>36</v>
      </c>
      <c r="C29" s="1">
        <f>gly!C31*'sample '!J32</f>
        <v>0.13350384884711974</v>
      </c>
      <c r="D29" s="1">
        <f>gly!D31*'sample '!$J32</f>
        <v>0.370651622107663</v>
      </c>
      <c r="E29" s="1">
        <f>gly!E31*'sample '!$J32</f>
        <v>21.526513670101473</v>
      </c>
      <c r="F29" s="1">
        <f>gly!F31*'sample '!$J32</f>
        <v>0</v>
      </c>
      <c r="G29" s="1">
        <f>gly!G31*'sample '!$J32</f>
        <v>5.7016828833790457E-3</v>
      </c>
      <c r="H29" s="1">
        <f>gly!H31*'sample '!$J32</f>
        <v>0</v>
      </c>
      <c r="I29" s="1">
        <f>gly!I31*'sample '!$J32</f>
        <v>1.2936484942066679</v>
      </c>
      <c r="J29" s="1">
        <f>gly!J31*'sample '!$J32</f>
        <v>2.3862598734141933E-2</v>
      </c>
      <c r="K29" s="1">
        <f>gly!K31*'sample '!$J32</f>
        <v>1.3847909509646825</v>
      </c>
      <c r="L29" s="1">
        <f>gly!L31*'sample '!$J32</f>
        <v>6.2263417316383268E-2</v>
      </c>
      <c r="M29" s="1">
        <f>gly!M31*'sample '!$J32</f>
        <v>0.23373557459908978</v>
      </c>
      <c r="N29" s="1">
        <f>gly!N31*'sample '!$J32</f>
        <v>0.98950785580875678</v>
      </c>
      <c r="O29" s="1">
        <f>gly!O31*'sample '!$J32</f>
        <v>0</v>
      </c>
      <c r="P29" s="1">
        <f>gly!P31*'sample '!$J32</f>
        <v>0</v>
      </c>
      <c r="Q29" s="1">
        <f>gly!Q31*'sample '!$J32</f>
        <v>4.8757799142696356</v>
      </c>
      <c r="R29" s="1">
        <f>gly!R31*'sample '!$J32</f>
        <v>0</v>
      </c>
      <c r="S29" s="1">
        <f>gly!S31*'sample '!$J32</f>
        <v>0</v>
      </c>
      <c r="T29" s="1">
        <f>gly!T31*'sample '!$J32</f>
        <v>0</v>
      </c>
      <c r="U29" s="1">
        <f>gly!U31*'sample '!$J32</f>
        <v>0</v>
      </c>
      <c r="V29" s="1">
        <f>gly!W31*'sample '!$J32</f>
        <v>3.3560899296237193E-2</v>
      </c>
      <c r="W29" s="1">
        <f>gly!X31*'sample '!$J32</f>
        <v>0</v>
      </c>
      <c r="X29" s="1">
        <f>gly!Y31*'sample '!$J32</f>
        <v>0</v>
      </c>
      <c r="Y29" s="1">
        <f>gly!Z31*'sample '!$J32</f>
        <v>0.72796701132620656</v>
      </c>
      <c r="Z29" s="1">
        <f>gly!AA31*'sample '!$J32</f>
        <v>3.3089389141159775</v>
      </c>
      <c r="AA29" s="1">
        <f>gly!AB31*'sample '!$J32</f>
        <v>2.3563669485511141E-2</v>
      </c>
      <c r="AB29" s="1">
        <f>gly!AC31*'sample '!$J32</f>
        <v>0.4391127159226742</v>
      </c>
    </row>
    <row r="30" spans="1:28" x14ac:dyDescent="0.15">
      <c r="A30" s="54"/>
      <c r="B30" s="13" t="s">
        <v>37</v>
      </c>
      <c r="C30" s="1">
        <f>gly!C32*'sample '!J33</f>
        <v>3.7202085310846682</v>
      </c>
      <c r="D30" s="1">
        <f>gly!D32*'sample '!$J33</f>
        <v>0.79615608191136267</v>
      </c>
      <c r="E30" s="1">
        <f>gly!E32*'sample '!$J33</f>
        <v>24.328473249302792</v>
      </c>
      <c r="F30" s="1">
        <f>gly!F32*'sample '!$J33</f>
        <v>3.1346806177935713</v>
      </c>
      <c r="G30" s="1">
        <f>gly!G32*'sample '!$J33</f>
        <v>0</v>
      </c>
      <c r="H30" s="1">
        <f>gly!H32*'sample '!$J33</f>
        <v>0</v>
      </c>
      <c r="I30" s="1">
        <f>gly!I32*'sample '!$J33</f>
        <v>3.2186559531430481</v>
      </c>
      <c r="J30" s="1">
        <f>gly!J32*'sample '!$J33</f>
        <v>1.4227978778982058</v>
      </c>
      <c r="K30" s="1">
        <f>gly!K32*'sample '!$J33</f>
        <v>2.8545175603187549</v>
      </c>
      <c r="L30" s="1">
        <f>gly!L32*'sample '!$J33</f>
        <v>0.24591972838671422</v>
      </c>
      <c r="M30" s="1">
        <f>gly!M32*'sample '!$J33</f>
        <v>0</v>
      </c>
      <c r="N30" s="1">
        <f>gly!N32*'sample '!$J33</f>
        <v>4.4020012300670199</v>
      </c>
      <c r="O30" s="1">
        <f>gly!O32*'sample '!$J33</f>
        <v>0</v>
      </c>
      <c r="P30" s="1">
        <f>gly!P32*'sample '!$J33</f>
        <v>0</v>
      </c>
      <c r="Q30" s="1">
        <f>gly!Q32*'sample '!$J33</f>
        <v>0</v>
      </c>
      <c r="R30" s="1">
        <f>gly!R32*'sample '!$J33</f>
        <v>0</v>
      </c>
      <c r="S30" s="1">
        <f>gly!S32*'sample '!$J33</f>
        <v>0</v>
      </c>
      <c r="T30" s="1">
        <f>gly!T32*'sample '!$J33</f>
        <v>0</v>
      </c>
      <c r="U30" s="1">
        <f>gly!U32*'sample '!$J33</f>
        <v>1.8259535181636071</v>
      </c>
      <c r="V30" s="1">
        <f>gly!W32*'sample '!$J33</f>
        <v>0.26046093947359944</v>
      </c>
      <c r="W30" s="1">
        <f>gly!X32*'sample '!$J33</f>
        <v>0</v>
      </c>
      <c r="X30" s="1">
        <f>gly!Y32*'sample '!$J33</f>
        <v>0</v>
      </c>
      <c r="Y30" s="1">
        <f>gly!Z32*'sample '!$J33</f>
        <v>0.92806532471954184</v>
      </c>
      <c r="Z30" s="1">
        <f>gly!AA32*'sample '!$J33</f>
        <v>7.2803615579792327</v>
      </c>
      <c r="AA30" s="1">
        <f>gly!AB32*'sample '!$J33</f>
        <v>6.8131879056458414E-2</v>
      </c>
      <c r="AB30" s="1">
        <f>gly!AC32*'sample '!$J33</f>
        <v>2.6664853944191385</v>
      </c>
    </row>
    <row r="31" spans="1:28" x14ac:dyDescent="0.15">
      <c r="A31" s="54" t="s">
        <v>6</v>
      </c>
      <c r="B31" s="13" t="s">
        <v>38</v>
      </c>
      <c r="C31" s="1">
        <f>gly!C33*'sample '!J34</f>
        <v>2.8206840238498265</v>
      </c>
      <c r="D31" s="1">
        <f>gly!D33*'sample '!$J34</f>
        <v>0.52286080703435667</v>
      </c>
      <c r="E31" s="1">
        <f>gly!E33*'sample '!$J34</f>
        <v>86.77173971596828</v>
      </c>
      <c r="F31" s="1">
        <f>gly!F33*'sample '!$J34</f>
        <v>3.0256464052787937</v>
      </c>
      <c r="G31" s="1">
        <f>gly!G33*'sample '!$J34</f>
        <v>0</v>
      </c>
      <c r="H31" s="1">
        <f>gly!H33*'sample '!$J34</f>
        <v>0</v>
      </c>
      <c r="I31" s="1">
        <f>gly!I33*'sample '!$J34</f>
        <v>2.2955786720044324</v>
      </c>
      <c r="J31" s="1">
        <f>gly!J33*'sample '!$J34</f>
        <v>0.91093079146902944</v>
      </c>
      <c r="K31" s="1">
        <f>gly!K33*'sample '!$J34</f>
        <v>2.2784492510780918</v>
      </c>
      <c r="L31" s="1">
        <f>gly!L33*'sample '!$J34</f>
        <v>0.24771556640890793</v>
      </c>
      <c r="M31" s="1">
        <f>gly!M33*'sample '!$J34</f>
        <v>1.1192363633270683</v>
      </c>
      <c r="N31" s="1">
        <f>gly!N33*'sample '!$J34</f>
        <v>22.36268347381823</v>
      </c>
      <c r="O31" s="1">
        <f>gly!O33*'sample '!$J34</f>
        <v>6.5918737082053994E-2</v>
      </c>
      <c r="P31" s="1">
        <f>gly!P33*'sample '!$J34</f>
        <v>0</v>
      </c>
      <c r="Q31" s="1">
        <f>gly!Q33*'sample '!$J34</f>
        <v>0</v>
      </c>
      <c r="R31" s="1">
        <f>gly!R33*'sample '!$J34</f>
        <v>0</v>
      </c>
      <c r="S31" s="1">
        <f>gly!S33*'sample '!$J34</f>
        <v>0</v>
      </c>
      <c r="T31" s="1">
        <f>gly!T33*'sample '!$J34</f>
        <v>0</v>
      </c>
      <c r="U31" s="1">
        <f>gly!U33*'sample '!$J34</f>
        <v>0</v>
      </c>
      <c r="V31" s="1">
        <f>gly!W33*'sample '!$J34</f>
        <v>0.23909032683123296</v>
      </c>
      <c r="W31" s="1">
        <f>gly!X33*'sample '!$J34</f>
        <v>0</v>
      </c>
      <c r="X31" s="1">
        <f>gly!Y33*'sample '!$J34</f>
        <v>0</v>
      </c>
      <c r="Y31" s="1">
        <f>gly!Z33*'sample '!$J34</f>
        <v>0.66131124840293132</v>
      </c>
      <c r="Z31" s="1">
        <f>gly!AA33*'sample '!$J34</f>
        <v>5.9762125065897518</v>
      </c>
      <c r="AA31" s="1">
        <f>gly!AB33*'sample '!$J34</f>
        <v>6.3702408436402999E-2</v>
      </c>
      <c r="AB31" s="1">
        <f>gly!AC33*'sample '!$J34</f>
        <v>2.3703787145302351</v>
      </c>
    </row>
    <row r="32" spans="1:28" x14ac:dyDescent="0.15">
      <c r="A32" s="54"/>
      <c r="B32" s="9" t="s">
        <v>39</v>
      </c>
      <c r="C32" s="1">
        <f>gly!C34*'sample '!J35</f>
        <v>0.1402648791507328</v>
      </c>
      <c r="D32" s="1">
        <f>gly!D34*'sample '!$J35</f>
        <v>0.48890571598717192</v>
      </c>
      <c r="E32" s="1">
        <f>gly!E34*'sample '!$J35</f>
        <v>64.655957320104008</v>
      </c>
      <c r="F32" s="1">
        <f>gly!F34*'sample '!$J35</f>
        <v>0</v>
      </c>
      <c r="G32" s="1">
        <f>gly!G34*'sample '!$J35</f>
        <v>2.8123284040247171E-3</v>
      </c>
      <c r="H32" s="1">
        <f>gly!H34*'sample '!$J35</f>
        <v>8.5248704746999238E-3</v>
      </c>
      <c r="I32" s="1">
        <f>gly!I34*'sample '!$J35</f>
        <v>2.1718206100080879</v>
      </c>
      <c r="J32" s="1">
        <f>gly!J34*'sample '!$J35</f>
        <v>0.12391822030233909</v>
      </c>
      <c r="K32" s="1">
        <f>gly!K34*'sample '!$J35</f>
        <v>2.4472530230772587</v>
      </c>
      <c r="L32" s="1">
        <f>gly!L34*'sample '!$J35</f>
        <v>0.40058467182986002</v>
      </c>
      <c r="M32" s="1">
        <f>gly!M34*'sample '!$J35</f>
        <v>0.69763724405776395</v>
      </c>
      <c r="N32" s="1">
        <f>gly!N34*'sample '!$J35</f>
        <v>14.006087561229835</v>
      </c>
      <c r="O32" s="1">
        <f>gly!O34*'sample '!$J35</f>
        <v>0</v>
      </c>
      <c r="P32" s="1">
        <f>gly!P34*'sample '!$J35</f>
        <v>0</v>
      </c>
      <c r="Q32" s="1">
        <f>gly!Q34*'sample '!$J35</f>
        <v>7.7606190912793052</v>
      </c>
      <c r="R32" s="1">
        <f>gly!R34*'sample '!$J35</f>
        <v>0</v>
      </c>
      <c r="S32" s="1">
        <f>gly!S34*'sample '!$J35</f>
        <v>0</v>
      </c>
      <c r="T32" s="1">
        <f>gly!T34*'sample '!$J35</f>
        <v>0</v>
      </c>
      <c r="U32" s="1">
        <f>gly!U34*'sample '!$J35</f>
        <v>0</v>
      </c>
      <c r="V32" s="1">
        <f>gly!W34*'sample '!$J35</f>
        <v>9.9761351287562042E-2</v>
      </c>
      <c r="W32" s="1">
        <f>gly!X34*'sample '!$J35</f>
        <v>0</v>
      </c>
      <c r="X32" s="1">
        <f>gly!Y34*'sample '!$J35</f>
        <v>0</v>
      </c>
      <c r="Y32" s="1">
        <f>gly!Z34*'sample '!$J35</f>
        <v>0.73413644354495866</v>
      </c>
      <c r="Z32" s="1">
        <f>gly!AA34*'sample '!$J35</f>
        <v>6.9376917461482384</v>
      </c>
      <c r="AA32" s="1">
        <f>gly!AB34*'sample '!$J35</f>
        <v>5.1258874761481311E-2</v>
      </c>
      <c r="AB32" s="1">
        <f>gly!AC34*'sample '!$J35</f>
        <v>2.1139110511636958</v>
      </c>
    </row>
    <row r="33" spans="1:28" x14ac:dyDescent="0.15">
      <c r="A33" s="56"/>
      <c r="B33" s="16" t="s">
        <v>40</v>
      </c>
      <c r="C33" s="1">
        <f>gly!C35*'sample '!J36</f>
        <v>6.7591861827650229E-2</v>
      </c>
      <c r="D33" s="1">
        <f>gly!D35*'sample '!$J36</f>
        <v>0.31944867477881167</v>
      </c>
      <c r="E33" s="1">
        <f>gly!E35*'sample '!$J36</f>
        <v>24.706297934830207</v>
      </c>
      <c r="F33" s="1">
        <f>gly!F35*'sample '!$J36</f>
        <v>0</v>
      </c>
      <c r="G33" s="1">
        <f>gly!G35*'sample '!$J36</f>
        <v>1.1884668651231032E-2</v>
      </c>
      <c r="H33" s="1">
        <f>gly!H35*'sample '!$J36</f>
        <v>0</v>
      </c>
      <c r="I33" s="1">
        <f>gly!I35*'sample '!$J36</f>
        <v>1.3049296063012434</v>
      </c>
      <c r="J33" s="1">
        <f>gly!J35*'sample '!$J36</f>
        <v>3.28143063644609E-2</v>
      </c>
      <c r="K33" s="1">
        <f>gly!K35*'sample '!$J36</f>
        <v>1.081259441124683</v>
      </c>
      <c r="L33" s="1">
        <f>gly!L35*'sample '!$J36</f>
        <v>8.8950248840431956E-2</v>
      </c>
      <c r="M33" s="1">
        <f>gly!M35*'sample '!$J36</f>
        <v>0.31112746442893824</v>
      </c>
      <c r="N33" s="1">
        <f>gly!N35*'sample '!$J36</f>
        <v>1.9394117368647514</v>
      </c>
      <c r="O33" s="1">
        <f>gly!O35*'sample '!$J36</f>
        <v>0</v>
      </c>
      <c r="P33" s="1">
        <f>gly!P35*'sample '!$J36</f>
        <v>0</v>
      </c>
      <c r="Q33" s="1">
        <f>gly!Q35*'sample '!$J36</f>
        <v>0</v>
      </c>
      <c r="R33" s="1">
        <f>gly!R35*'sample '!$J36</f>
        <v>0</v>
      </c>
      <c r="S33" s="1">
        <f>gly!S35*'sample '!$J36</f>
        <v>0</v>
      </c>
      <c r="T33" s="1">
        <f>gly!T35*'sample '!$J36</f>
        <v>0</v>
      </c>
      <c r="U33" s="1">
        <f>gly!U35*'sample '!$J36</f>
        <v>0</v>
      </c>
      <c r="V33" s="1">
        <f>gly!W35*'sample '!$J36</f>
        <v>5.1433744593530201E-2</v>
      </c>
      <c r="W33" s="1">
        <f>gly!X35*'sample '!$J36</f>
        <v>0</v>
      </c>
      <c r="X33" s="1">
        <f>gly!Y35*'sample '!$J36</f>
        <v>0</v>
      </c>
      <c r="Y33" s="1">
        <f>gly!Z35*'sample '!$J36</f>
        <v>0.43832743165910365</v>
      </c>
      <c r="Z33" s="1">
        <f>gly!AA35*'sample '!$J36</f>
        <v>5.6400443322977711</v>
      </c>
      <c r="AA33" s="1">
        <f>gly!AB35*'sample '!$J36</f>
        <v>2.4767616204958137E-2</v>
      </c>
      <c r="AB33" s="1">
        <f>gly!AC35*'sample '!$J36</f>
        <v>0.97496122032302035</v>
      </c>
    </row>
    <row r="34" spans="1:28" x14ac:dyDescent="0.15">
      <c r="A34" s="54"/>
      <c r="B34" s="13" t="s">
        <v>41</v>
      </c>
      <c r="C34" s="1">
        <f>gly!C36*'sample '!J37</f>
        <v>5.7380961942870572</v>
      </c>
      <c r="D34" s="1">
        <f>gly!D36*'sample '!$J37</f>
        <v>0.45286548084973871</v>
      </c>
      <c r="E34" s="1">
        <f>gly!E36*'sample '!$J37</f>
        <v>18.602929006756646</v>
      </c>
      <c r="F34" s="1">
        <f>gly!F36*'sample '!$J37</f>
        <v>0</v>
      </c>
      <c r="G34" s="1">
        <f>gly!G36*'sample '!$J37</f>
        <v>0.30028769203808675</v>
      </c>
      <c r="H34" s="1">
        <f>gly!H36*'sample '!$J37</f>
        <v>3.4227320521058521E-4</v>
      </c>
      <c r="I34" s="1">
        <f>gly!I36*'sample '!$J37</f>
        <v>3.0889015859571276</v>
      </c>
      <c r="J34" s="1">
        <f>gly!J36*'sample '!$J37</f>
        <v>1.1842652900286248</v>
      </c>
      <c r="K34" s="1">
        <f>gly!K36*'sample '!$J37</f>
        <v>1.6343165245244098</v>
      </c>
      <c r="L34" s="1">
        <f>gly!L36*'sample '!$J37</f>
        <v>0.20517838946439337</v>
      </c>
      <c r="M34" s="1">
        <f>gly!M36*'sample '!$J37</f>
        <v>0.46405419922339636</v>
      </c>
      <c r="N34" s="1">
        <f>gly!N36*'sample '!$J37</f>
        <v>3.7524365740491934</v>
      </c>
      <c r="O34" s="1">
        <f>gly!O36*'sample '!$J37</f>
        <v>0</v>
      </c>
      <c r="P34" s="1">
        <f>gly!P36*'sample '!$J37</f>
        <v>0</v>
      </c>
      <c r="Q34" s="1">
        <f>gly!Q36*'sample '!$J37</f>
        <v>0</v>
      </c>
      <c r="R34" s="1">
        <f>gly!R36*'sample '!$J37</f>
        <v>0</v>
      </c>
      <c r="S34" s="1">
        <f>gly!S36*'sample '!$J37</f>
        <v>0</v>
      </c>
      <c r="T34" s="1">
        <f>gly!T36*'sample '!$J37</f>
        <v>0</v>
      </c>
      <c r="U34" s="1">
        <f>gly!U36*'sample '!$J37</f>
        <v>0</v>
      </c>
      <c r="V34" s="1">
        <f>gly!W36*'sample '!$J37</f>
        <v>0.25625995867532086</v>
      </c>
      <c r="W34" s="1">
        <f>gly!X36*'sample '!$J37</f>
        <v>0</v>
      </c>
      <c r="X34" s="1">
        <f>gly!Y36*'sample '!$J37</f>
        <v>0</v>
      </c>
      <c r="Y34" s="1">
        <f>gly!Z36*'sample '!$J37</f>
        <v>1.5103669678884046</v>
      </c>
      <c r="Z34" s="1">
        <f>gly!AA36*'sample '!$J37</f>
        <v>9.336220350129528</v>
      </c>
      <c r="AA34" s="1">
        <f>gly!AB36*'sample '!$J37</f>
        <v>7.6036398902985955E-2</v>
      </c>
      <c r="AB34" s="1">
        <f>gly!AC36*'sample '!$J37</f>
        <v>1.2307737656707818</v>
      </c>
    </row>
    <row r="35" spans="1:28" x14ac:dyDescent="0.15">
      <c r="A35" s="54" t="s">
        <v>7</v>
      </c>
      <c r="B35" s="13" t="s">
        <v>42</v>
      </c>
      <c r="C35" s="1">
        <f>gly!C37*'sample '!J38</f>
        <v>2.709187218008219</v>
      </c>
      <c r="D35" s="1">
        <f>gly!D37*'sample '!$J38</f>
        <v>0.27763358049178605</v>
      </c>
      <c r="E35" s="1">
        <f>gly!E37*'sample '!$J38</f>
        <v>9.8646009006519471</v>
      </c>
      <c r="F35" s="1">
        <f>gly!F37*'sample '!$J38</f>
        <v>0</v>
      </c>
      <c r="G35" s="1">
        <f>gly!G37*'sample '!$J38</f>
        <v>4.9392950947957287E-2</v>
      </c>
      <c r="H35" s="1">
        <f>gly!H37*'sample '!$J38</f>
        <v>7.3712791719718401E-3</v>
      </c>
      <c r="I35" s="1">
        <f>gly!I37*'sample '!$J38</f>
        <v>1.7430115969053119</v>
      </c>
      <c r="J35" s="1">
        <f>gly!J37*'sample '!$J38</f>
        <v>0.6735304574798795</v>
      </c>
      <c r="K35" s="1">
        <f>gly!K37*'sample '!$J38</f>
        <v>0.87863495531605929</v>
      </c>
      <c r="L35" s="1">
        <f>gly!L37*'sample '!$J38</f>
        <v>0.13245883766112537</v>
      </c>
      <c r="M35" s="1">
        <f>gly!M37*'sample '!$J38</f>
        <v>0</v>
      </c>
      <c r="N35" s="1">
        <f>gly!N37*'sample '!$J38</f>
        <v>0</v>
      </c>
      <c r="O35" s="1">
        <f>gly!O37*'sample '!$J38</f>
        <v>0</v>
      </c>
      <c r="P35" s="1">
        <f>gly!P37*'sample '!$J38</f>
        <v>0</v>
      </c>
      <c r="Q35" s="1">
        <f>gly!Q37*'sample '!$J38</f>
        <v>0</v>
      </c>
      <c r="R35" s="1">
        <f>gly!R37*'sample '!$J38</f>
        <v>0</v>
      </c>
      <c r="S35" s="1">
        <f>gly!S37*'sample '!$J38</f>
        <v>0</v>
      </c>
      <c r="T35" s="1">
        <f>gly!T37*'sample '!$J38</f>
        <v>0</v>
      </c>
      <c r="U35" s="1">
        <f>gly!U37*'sample '!$J38</f>
        <v>0</v>
      </c>
      <c r="V35" s="1">
        <f>gly!W37*'sample '!$J38</f>
        <v>0.14449165380731624</v>
      </c>
      <c r="W35" s="1">
        <f>gly!X37*'sample '!$J38</f>
        <v>0</v>
      </c>
      <c r="X35" s="1">
        <f>gly!Y37*'sample '!$J38</f>
        <v>0</v>
      </c>
      <c r="Y35" s="1">
        <f>gly!Z37*'sample '!$J38</f>
        <v>0.48811225981271544</v>
      </c>
      <c r="Z35" s="1">
        <f>gly!AA37*'sample '!$J38</f>
        <v>5.4022692827696916</v>
      </c>
      <c r="AA35" s="1">
        <f>gly!AB37*'sample '!$J38</f>
        <v>3.8770583712239105E-2</v>
      </c>
      <c r="AB35" s="1">
        <f>gly!AC37*'sample '!$J38</f>
        <v>1.6840220805117054</v>
      </c>
    </row>
    <row r="36" spans="1:28" x14ac:dyDescent="0.15">
      <c r="A36" s="54"/>
      <c r="B36" s="9" t="s">
        <v>43</v>
      </c>
      <c r="C36" s="1">
        <f>gly!C38*'sample '!J39</f>
        <v>4.535331275644483E-2</v>
      </c>
      <c r="D36" s="1">
        <f>gly!D38*'sample '!$J39</f>
        <v>0.10310737769514339</v>
      </c>
      <c r="E36" s="1">
        <f>gly!E38*'sample '!$J39</f>
        <v>120.14482685205944</v>
      </c>
      <c r="F36" s="1">
        <f>gly!F38*'sample '!$J39</f>
        <v>0</v>
      </c>
      <c r="G36" s="1">
        <f>gly!G38*'sample '!$J39</f>
        <v>0.11421928765620783</v>
      </c>
      <c r="H36" s="1">
        <f>gly!H38*'sample '!$J39</f>
        <v>0</v>
      </c>
      <c r="I36" s="1">
        <f>gly!I38*'sample '!$J39</f>
        <v>2.1548048595343143</v>
      </c>
      <c r="J36" s="1">
        <f>gly!J38*'sample '!$J39</f>
        <v>4.1312618225148666E-2</v>
      </c>
      <c r="K36" s="1">
        <f>gly!K38*'sample '!$J39</f>
        <v>0.77567401571468009</v>
      </c>
      <c r="L36" s="1">
        <f>gly!L38*'sample '!$J39</f>
        <v>0.16130483118048675</v>
      </c>
      <c r="M36" s="1">
        <f>gly!M38*'sample '!$J39</f>
        <v>0</v>
      </c>
      <c r="N36" s="1">
        <f>gly!N38*'sample '!$J39</f>
        <v>0</v>
      </c>
      <c r="O36" s="1">
        <f>gly!O38*'sample '!$J39</f>
        <v>0</v>
      </c>
      <c r="P36" s="1">
        <f>gly!P38*'sample '!$J39</f>
        <v>0</v>
      </c>
      <c r="Q36" s="1">
        <f>gly!Q38*'sample '!$J39</f>
        <v>0</v>
      </c>
      <c r="R36" s="1">
        <f>gly!R38*'sample '!$J39</f>
        <v>0</v>
      </c>
      <c r="S36" s="1">
        <f>gly!S38*'sample '!$J39</f>
        <v>0</v>
      </c>
      <c r="T36" s="1">
        <f>gly!T38*'sample '!$J39</f>
        <v>0</v>
      </c>
      <c r="U36" s="1">
        <f>gly!U38*'sample '!$J39</f>
        <v>0</v>
      </c>
      <c r="V36" s="1">
        <f>gly!W38*'sample '!$J39</f>
        <v>6.7808194427564167E-2</v>
      </c>
      <c r="W36" s="1">
        <f>gly!X38*'sample '!$J39</f>
        <v>0</v>
      </c>
      <c r="X36" s="1">
        <f>gly!Y38*'sample '!$J39</f>
        <v>0</v>
      </c>
      <c r="Y36" s="1">
        <f>gly!Z38*'sample '!$J39</f>
        <v>0.29204704508526674</v>
      </c>
      <c r="Z36" s="1">
        <f>gly!AA38*'sample '!$J39</f>
        <v>4.0786542151544074</v>
      </c>
      <c r="AA36" s="1">
        <f>gly!AB38*'sample '!$J39</f>
        <v>3.9399147230220366E-2</v>
      </c>
      <c r="AB36" s="1">
        <f>gly!AC38*'sample '!$J39</f>
        <v>2.1708181076070909</v>
      </c>
    </row>
    <row r="37" spans="1:28" x14ac:dyDescent="0.15">
      <c r="A37" s="56"/>
      <c r="B37" s="16" t="s">
        <v>44</v>
      </c>
      <c r="C37" s="1">
        <f>gly!C39*'sample '!J40</f>
        <v>0.10182124662165352</v>
      </c>
      <c r="D37" s="1">
        <f>gly!D39*'sample '!$J40</f>
        <v>0.21223550018363158</v>
      </c>
      <c r="E37" s="1">
        <f>gly!E39*'sample '!$J40</f>
        <v>68.874716313058613</v>
      </c>
      <c r="F37" s="1">
        <f>gly!F39*'sample '!$J40</f>
        <v>0</v>
      </c>
      <c r="G37" s="1">
        <f>gly!G39*'sample '!$J40</f>
        <v>5.6501963443229705E-2</v>
      </c>
      <c r="H37" s="1">
        <f>gly!H39*'sample '!$J40</f>
        <v>2.8250981721614854E-3</v>
      </c>
      <c r="I37" s="1">
        <f>gly!I39*'sample '!$J40</f>
        <v>3.8043478260869605</v>
      </c>
      <c r="J37" s="1">
        <f>gly!J39*'sample '!$J40</f>
        <v>9.6406475125010688E-2</v>
      </c>
      <c r="K37" s="1">
        <f>gly!K39*'sample '!$J40</f>
        <v>1.2118494034334373</v>
      </c>
      <c r="L37" s="1">
        <f>gly!L39*'sample '!$J40</f>
        <v>0.12780560353586226</v>
      </c>
      <c r="M37" s="1">
        <f>gly!M39*'sample '!$J40</f>
        <v>0</v>
      </c>
      <c r="N37" s="1">
        <f>gly!N39*'sample '!$J40</f>
        <v>10.615255068718827</v>
      </c>
      <c r="O37" s="1">
        <f>gly!O39*'sample '!$J40</f>
        <v>0</v>
      </c>
      <c r="P37" s="1">
        <f>gly!P39*'sample '!$J40</f>
        <v>0</v>
      </c>
      <c r="Q37" s="1">
        <f>gly!Q39*'sample '!$J40</f>
        <v>0</v>
      </c>
      <c r="R37" s="1">
        <f>gly!R39*'sample '!$J40</f>
        <v>0</v>
      </c>
      <c r="S37" s="1">
        <f>gly!S39*'sample '!$J40</f>
        <v>0</v>
      </c>
      <c r="T37" s="1">
        <f>gly!T39*'sample '!$J40</f>
        <v>0</v>
      </c>
      <c r="U37" s="1">
        <f>gly!U39*'sample '!$J40</f>
        <v>0</v>
      </c>
      <c r="V37" s="1">
        <f>gly!W39*'sample '!$J40</f>
        <v>0.12333636530302791</v>
      </c>
      <c r="W37" s="1">
        <f>gly!X39*'sample '!$J40</f>
        <v>0</v>
      </c>
      <c r="X37" s="1">
        <f>gly!Y39*'sample '!$J40</f>
        <v>0</v>
      </c>
      <c r="Y37" s="1">
        <f>gly!Z39*'sample '!$J40</f>
        <v>0.64994352854933379</v>
      </c>
      <c r="Z37" s="1">
        <f>gly!AA39*'sample '!$J40</f>
        <v>8.0060835797543639</v>
      </c>
      <c r="AA37" s="1">
        <f>gly!AB39*'sample '!$J40</f>
        <v>6.2007853028869027E-2</v>
      </c>
      <c r="AB37" s="1">
        <f>gly!AC39*'sample '!$J40</f>
        <v>2.675131872093619</v>
      </c>
    </row>
    <row r="38" spans="1:28" x14ac:dyDescent="0.15">
      <c r="A38" s="54"/>
      <c r="B38" s="13" t="s">
        <v>45</v>
      </c>
      <c r="C38" s="1">
        <f>gly!C40*'sample '!J41</f>
        <v>3.0080850116689373</v>
      </c>
      <c r="D38" s="1">
        <f>gly!D40*'sample '!$J41</f>
        <v>0.19900740952025206</v>
      </c>
      <c r="E38" s="1">
        <f>gly!E40*'sample '!$J41</f>
        <v>15.758433050864157</v>
      </c>
      <c r="F38" s="1">
        <f>gly!F40*'sample '!$J41</f>
        <v>0</v>
      </c>
      <c r="G38" s="1">
        <f>gly!G40*'sample '!$J41</f>
        <v>0.12575955489173346</v>
      </c>
      <c r="H38" s="1">
        <f>gly!H40*'sample '!$J41</f>
        <v>1.3277106032460592E-2</v>
      </c>
      <c r="I38" s="1">
        <f>gly!I40*'sample '!$J41</f>
        <v>2.5890356763298157</v>
      </c>
      <c r="J38" s="1">
        <f>gly!J40*'sample '!$J41</f>
        <v>0.5342170415982177</v>
      </c>
      <c r="K38" s="1">
        <f>gly!K40*'sample '!$J41</f>
        <v>0.81199200151329209</v>
      </c>
      <c r="L38" s="1">
        <f>gly!L40*'sample '!$J41</f>
        <v>0.21175752131710812</v>
      </c>
      <c r="M38" s="1">
        <f>gly!M40*'sample '!$J41</f>
        <v>0</v>
      </c>
      <c r="N38" s="1">
        <f>gly!N40*'sample '!$J41</f>
        <v>0</v>
      </c>
      <c r="O38" s="1">
        <f>gly!O40*'sample '!$J41</f>
        <v>0</v>
      </c>
      <c r="P38" s="1">
        <f>gly!P40*'sample '!$J41</f>
        <v>0</v>
      </c>
      <c r="Q38" s="1">
        <f>gly!Q40*'sample '!$J41</f>
        <v>0</v>
      </c>
      <c r="R38" s="1">
        <f>gly!R40*'sample '!$J41</f>
        <v>0</v>
      </c>
      <c r="S38" s="1">
        <f>gly!S40*'sample '!$J41</f>
        <v>0</v>
      </c>
      <c r="T38" s="1">
        <f>gly!T40*'sample '!$J41</f>
        <v>0</v>
      </c>
      <c r="U38" s="1">
        <f>gly!U40*'sample '!$J41</f>
        <v>0</v>
      </c>
      <c r="V38" s="1">
        <f>gly!W40*'sample '!$J41</f>
        <v>0.15717881917557774</v>
      </c>
      <c r="W38" s="1">
        <f>gly!X40*'sample '!$J41</f>
        <v>0</v>
      </c>
      <c r="X38" s="1">
        <f>gly!Y40*'sample '!$J41</f>
        <v>0</v>
      </c>
      <c r="Y38" s="1">
        <f>gly!Z40*'sample '!$J41</f>
        <v>0.40860158598801843</v>
      </c>
      <c r="Z38" s="1">
        <f>gly!AA40*'sample '!$J41</f>
        <v>5.924509298739201</v>
      </c>
      <c r="AA38" s="1">
        <f>gly!AB40*'sample '!$J41</f>
        <v>6.6026531250079248E-2</v>
      </c>
      <c r="AB38" s="1">
        <f>gly!AC40*'sample '!$J41</f>
        <v>3.6318224527219547</v>
      </c>
    </row>
    <row r="39" spans="1:28" x14ac:dyDescent="0.15">
      <c r="A39" s="54" t="s">
        <v>8</v>
      </c>
      <c r="B39" s="13" t="s">
        <v>46</v>
      </c>
      <c r="C39" s="1">
        <f>gly!C41*'sample '!J42</f>
        <v>3.5201245133971701</v>
      </c>
      <c r="D39" s="1">
        <f>gly!D41*'sample '!$J42</f>
        <v>0.24302962569682013</v>
      </c>
      <c r="E39" s="1">
        <f>gly!E41*'sample '!$J42</f>
        <v>54.250656348005009</v>
      </c>
      <c r="F39" s="1">
        <f>gly!F41*'sample '!$J42</f>
        <v>0</v>
      </c>
      <c r="G39" s="1">
        <f>gly!G41*'sample '!$J42</f>
        <v>0.10110585892145059</v>
      </c>
      <c r="H39" s="1">
        <f>gly!H41*'sample '!$J42</f>
        <v>0</v>
      </c>
      <c r="I39" s="1">
        <f>gly!I41*'sample '!$J42</f>
        <v>2.3735662833407205</v>
      </c>
      <c r="J39" s="1">
        <f>gly!J41*'sample '!$J42</f>
        <v>0.51867404459410815</v>
      </c>
      <c r="K39" s="1">
        <f>gly!K41*'sample '!$J42</f>
        <v>0.68263750495646058</v>
      </c>
      <c r="L39" s="1">
        <f>gly!L41*'sample '!$J42</f>
        <v>0.16132229261528269</v>
      </c>
      <c r="M39" s="1">
        <f>gly!M41*'sample '!$J42</f>
        <v>0</v>
      </c>
      <c r="N39" s="1">
        <f>gly!N41*'sample '!$J42</f>
        <v>0</v>
      </c>
      <c r="O39" s="1">
        <f>gly!O41*'sample '!$J42</f>
        <v>0</v>
      </c>
      <c r="P39" s="1">
        <f>gly!P41*'sample '!$J42</f>
        <v>0</v>
      </c>
      <c r="Q39" s="1">
        <f>gly!Q41*'sample '!$J42</f>
        <v>0</v>
      </c>
      <c r="R39" s="1">
        <f>gly!R41*'sample '!$J42</f>
        <v>0</v>
      </c>
      <c r="S39" s="1">
        <f>gly!S41*'sample '!$J42</f>
        <v>0</v>
      </c>
      <c r="T39" s="1">
        <f>gly!T41*'sample '!$J42</f>
        <v>0</v>
      </c>
      <c r="U39" s="1">
        <f>gly!U41*'sample '!$J42</f>
        <v>0</v>
      </c>
      <c r="V39" s="1">
        <f>gly!W41*'sample '!$J42</f>
        <v>0.1739235549159584</v>
      </c>
      <c r="W39" s="1">
        <f>gly!X41*'sample '!$J42</f>
        <v>0</v>
      </c>
      <c r="X39" s="1">
        <f>gly!Y41*'sample '!$J42</f>
        <v>0</v>
      </c>
      <c r="Y39" s="1">
        <f>gly!Z41*'sample '!$J42</f>
        <v>0.45196164511713677</v>
      </c>
      <c r="Z39" s="1">
        <f>gly!AA41*'sample '!$J42</f>
        <v>5.2983297106321876</v>
      </c>
      <c r="AA39" s="1">
        <f>gly!AB41*'sample '!$J42</f>
        <v>5.2505171097544844E-2</v>
      </c>
      <c r="AB39" s="1">
        <f>gly!AC41*'sample '!$J42</f>
        <v>3.9369536176435571</v>
      </c>
    </row>
    <row r="40" spans="1:28" x14ac:dyDescent="0.15">
      <c r="A40" s="54"/>
      <c r="B40" s="9" t="s">
        <v>47</v>
      </c>
      <c r="C40" s="1">
        <f>gly!C42*'sample '!J43</f>
        <v>0.11921890578083122</v>
      </c>
      <c r="D40" s="1">
        <f>gly!D42*'sample '!$J43</f>
        <v>0.15554950370260415</v>
      </c>
      <c r="E40" s="1">
        <f>gly!E42*'sample '!$J43</f>
        <v>13.458782011347612</v>
      </c>
      <c r="F40" s="1">
        <f>gly!F42*'sample '!$J43</f>
        <v>0</v>
      </c>
      <c r="G40" s="1">
        <f>gly!G42*'sample '!$J43</f>
        <v>6.7352837702160773E-2</v>
      </c>
      <c r="H40" s="1">
        <f>gly!H42*'sample '!$J43</f>
        <v>7.7433848117451657E-3</v>
      </c>
      <c r="I40" s="1">
        <f>gly!I42*'sample '!$J43</f>
        <v>3.3511811048164044</v>
      </c>
      <c r="J40" s="1">
        <f>gly!J42*'sample '!$J43</f>
        <v>5.3911490481772947E-2</v>
      </c>
      <c r="K40" s="1">
        <f>gly!K42*'sample '!$J43</f>
        <v>0.79605891907412885</v>
      </c>
      <c r="L40" s="1">
        <f>gly!L42*'sample '!$J43</f>
        <v>0</v>
      </c>
      <c r="M40" s="1">
        <f>gly!M42*'sample '!$J43</f>
        <v>0</v>
      </c>
      <c r="N40" s="1">
        <f>gly!N42*'sample '!$J43</f>
        <v>2.4377870893802314</v>
      </c>
      <c r="O40" s="1">
        <f>gly!O42*'sample '!$J43</f>
        <v>0</v>
      </c>
      <c r="P40" s="1">
        <f>gly!P42*'sample '!$J43</f>
        <v>0</v>
      </c>
      <c r="Q40" s="1">
        <f>gly!Q42*'sample '!$J43</f>
        <v>0</v>
      </c>
      <c r="R40" s="1">
        <f>gly!R42*'sample '!$J43</f>
        <v>0</v>
      </c>
      <c r="S40" s="1">
        <f>gly!S42*'sample '!$J43</f>
        <v>0</v>
      </c>
      <c r="T40" s="1">
        <f>gly!T42*'sample '!$J43</f>
        <v>0</v>
      </c>
      <c r="U40" s="1">
        <f>gly!U42*'sample '!$J43</f>
        <v>0</v>
      </c>
      <c r="V40" s="1">
        <f>gly!W42*'sample '!$J43</f>
        <v>0.12420069666013377</v>
      </c>
      <c r="W40" s="1">
        <f>gly!X42*'sample '!$J43</f>
        <v>0</v>
      </c>
      <c r="X40" s="1">
        <f>gly!Y42*'sample '!$J43</f>
        <v>0</v>
      </c>
      <c r="Y40" s="1">
        <f>gly!Z42*'sample '!$J43</f>
        <v>0.64556907214041759</v>
      </c>
      <c r="Z40" s="1">
        <f>gly!AA42*'sample '!$J43</f>
        <v>7.2170868669895123</v>
      </c>
      <c r="AA40" s="1">
        <f>gly!AB42*'sample '!$J43</f>
        <v>6.0585360355898232E-2</v>
      </c>
      <c r="AB40" s="1">
        <f>gly!AC42*'sample '!$J43</f>
        <v>2.5149214182384236</v>
      </c>
    </row>
    <row r="41" spans="1:28" x14ac:dyDescent="0.15">
      <c r="A41" s="54"/>
      <c r="B41" s="9" t="s">
        <v>48</v>
      </c>
      <c r="C41" s="1">
        <f>gly!C43*'sample '!J44</f>
        <v>0.24361031195673677</v>
      </c>
      <c r="D41" s="1">
        <f>gly!D43*'sample '!$J44</f>
        <v>0.1333079854960913</v>
      </c>
      <c r="E41" s="1">
        <f>gly!E43*'sample '!$J44</f>
        <v>16.788067588842875</v>
      </c>
      <c r="F41" s="1">
        <f>gly!F43*'sample '!$J44</f>
        <v>0</v>
      </c>
      <c r="G41" s="1">
        <f>gly!G43*'sample '!$J44</f>
        <v>3.7986088174805956E-2</v>
      </c>
      <c r="H41" s="1">
        <f>gly!H43*'sample '!$J44</f>
        <v>7.0443684643419482E-3</v>
      </c>
      <c r="I41" s="1">
        <f>gly!I43*'sample '!$J44</f>
        <v>2.8827517478950742</v>
      </c>
      <c r="J41" s="1">
        <f>gly!J43*'sample '!$J44</f>
        <v>8.8634205741213876E-2</v>
      </c>
      <c r="K41" s="1">
        <f>gly!K43*'sample '!$J44</f>
        <v>0.69748164719092043</v>
      </c>
      <c r="L41" s="1">
        <f>gly!L43*'sample '!$J44</f>
        <v>0</v>
      </c>
      <c r="M41" s="1">
        <f>gly!M43*'sample '!$J44</f>
        <v>0</v>
      </c>
      <c r="N41" s="1">
        <f>gly!N43*'sample '!$J44</f>
        <v>2.9070552261910363</v>
      </c>
      <c r="O41" s="1">
        <f>gly!O43*'sample '!$J44</f>
        <v>0</v>
      </c>
      <c r="P41" s="1">
        <f>gly!P43*'sample '!$J44</f>
        <v>0</v>
      </c>
      <c r="Q41" s="1">
        <f>gly!Q43*'sample '!$J44</f>
        <v>0</v>
      </c>
      <c r="R41" s="1">
        <f>gly!R43*'sample '!$J44</f>
        <v>0</v>
      </c>
      <c r="S41" s="1">
        <f>gly!S43*'sample '!$J44</f>
        <v>0</v>
      </c>
      <c r="T41" s="1">
        <f>gly!T43*'sample '!$J44</f>
        <v>0</v>
      </c>
      <c r="U41" s="1">
        <f>gly!U43*'sample '!$J44</f>
        <v>0</v>
      </c>
      <c r="V41" s="1">
        <f>gly!W43*'sample '!$J44</f>
        <v>0.12073474083970033</v>
      </c>
      <c r="W41" s="1">
        <f>gly!X43*'sample '!$J44</f>
        <v>0</v>
      </c>
      <c r="X41" s="1">
        <f>gly!Y43*'sample '!$J44</f>
        <v>0</v>
      </c>
      <c r="Y41" s="1">
        <f>gly!Z43*'sample '!$J44</f>
        <v>0.56168781478945495</v>
      </c>
      <c r="Z41" s="1">
        <f>gly!AA43*'sample '!$J44</f>
        <v>5.9825359899589623</v>
      </c>
      <c r="AA41" s="1">
        <f>gly!AB43*'sample '!$J44</f>
        <v>5.0038170339159638E-2</v>
      </c>
      <c r="AB41" s="1">
        <f>gly!AC43*'sample '!$J44</f>
        <v>2.3688096008435875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6"/>
  <sheetViews>
    <sheetView workbookViewId="0">
      <selection activeCell="O26" sqref="O26"/>
    </sheetView>
  </sheetViews>
  <sheetFormatPr baseColWidth="10" defaultColWidth="8.83203125" defaultRowHeight="13" x14ac:dyDescent="0.15"/>
  <cols>
    <col min="1" max="1" width="5" style="1" bestFit="1" customWidth="1"/>
    <col min="2" max="16384" width="8.83203125" style="1"/>
  </cols>
  <sheetData>
    <row r="1" spans="1:21" x14ac:dyDescent="0.15">
      <c r="A1" s="27" t="s">
        <v>0</v>
      </c>
      <c r="B1" s="27"/>
      <c r="C1" s="27" t="s">
        <v>49</v>
      </c>
      <c r="D1" s="27" t="s">
        <v>50</v>
      </c>
      <c r="E1" s="27" t="s">
        <v>51</v>
      </c>
      <c r="F1" s="27" t="s">
        <v>52</v>
      </c>
      <c r="G1" s="27" t="s">
        <v>53</v>
      </c>
      <c r="H1" s="27" t="s">
        <v>54</v>
      </c>
      <c r="I1" s="27" t="s">
        <v>55</v>
      </c>
      <c r="J1" s="27" t="s">
        <v>56</v>
      </c>
      <c r="K1" s="27" t="s">
        <v>57</v>
      </c>
      <c r="L1" s="27" t="s">
        <v>58</v>
      </c>
      <c r="M1" s="27" t="s">
        <v>59</v>
      </c>
      <c r="N1" s="27" t="s">
        <v>60</v>
      </c>
      <c r="O1" s="27" t="s">
        <v>61</v>
      </c>
      <c r="P1" s="27" t="s">
        <v>62</v>
      </c>
      <c r="Q1" s="27" t="s">
        <v>63</v>
      </c>
      <c r="R1" s="27" t="s">
        <v>64</v>
      </c>
      <c r="S1" s="27" t="s">
        <v>65</v>
      </c>
      <c r="T1" s="27" t="s">
        <v>66</v>
      </c>
      <c r="U1" s="27" t="s">
        <v>67</v>
      </c>
    </row>
    <row r="2" spans="1:21" x14ac:dyDescent="0.15">
      <c r="A2" s="54"/>
      <c r="B2" s="8" t="s">
        <v>9</v>
      </c>
      <c r="C2" s="1">
        <f>gc!C2*'sample '!$J3</f>
        <v>1.6102130920313005</v>
      </c>
      <c r="D2" s="1">
        <f>gc!D2*'sample '!$J3</f>
        <v>8.475348526476095</v>
      </c>
      <c r="E2" s="1">
        <f>gc!E2*'sample '!$J3</f>
        <v>1.4133414269054339</v>
      </c>
      <c r="F2" s="1">
        <f>gc!F2*'sample '!$J3</f>
        <v>1.7247974263951444</v>
      </c>
      <c r="G2" s="1">
        <f>gc!G2*'sample '!$J3</f>
        <v>0.79075465355916441</v>
      </c>
      <c r="H2" s="1">
        <f>gc!H2*'sample '!$J3</f>
        <v>0.46909601122301203</v>
      </c>
      <c r="I2" s="1">
        <f>gc!I2*'sample '!$J3</f>
        <v>0.45177512347033794</v>
      </c>
      <c r="J2" s="1">
        <f>gc!J2*'sample '!$J3</f>
        <v>0.45789670917820308</v>
      </c>
      <c r="K2" s="1">
        <f>gc!K2*'sample '!$J3</f>
        <v>0.15460806954037434</v>
      </c>
      <c r="L2" s="1">
        <f>gc!L2*'sample '!$J3</f>
        <v>0.79699164191105099</v>
      </c>
      <c r="M2" s="1">
        <f>gc!M2*'sample '!$J3</f>
        <v>3.1100435550560834</v>
      </c>
      <c r="N2" s="1">
        <f>gc!N2*'sample '!$J3</f>
        <v>5.3058988376226045E-2</v>
      </c>
      <c r="O2" s="1">
        <f>gc!O2*'sample '!$J3</f>
        <v>53.735074766225708</v>
      </c>
      <c r="P2" s="1">
        <f>gc!P2*'sample '!$J3</f>
        <v>2.2910362360105769</v>
      </c>
      <c r="Q2" s="1">
        <f>gc!Q2*'sample '!$J3</f>
        <v>0.72617113750497797</v>
      </c>
      <c r="R2" s="1">
        <f>gc!R2*'sample '!$J3</f>
        <v>3.7981423111834389</v>
      </c>
      <c r="S2" s="1">
        <f>gc!S2*'sample '!$J3</f>
        <v>0.27320002299659957</v>
      </c>
      <c r="T2" s="1">
        <f>gc!T2*'sample '!$J3</f>
        <v>0.19119070769517418</v>
      </c>
      <c r="U2" s="1">
        <f>gc!U2*'sample '!$J3</f>
        <v>2.5519721052925329E-2</v>
      </c>
    </row>
    <row r="3" spans="1:21" x14ac:dyDescent="0.15">
      <c r="A3" s="54" t="s">
        <v>1</v>
      </c>
      <c r="B3" s="13" t="s">
        <v>10</v>
      </c>
      <c r="C3" s="1">
        <f>gc!C3*'sample '!$J4</f>
        <v>1.8109773407610132</v>
      </c>
      <c r="D3" s="1">
        <f>gc!D3*'sample '!$J4</f>
        <v>8.2723378490763828</v>
      </c>
      <c r="E3" s="1">
        <f>gc!E3*'sample '!$J4</f>
        <v>1.1096510832628761</v>
      </c>
      <c r="F3" s="1">
        <f>gc!F3*'sample '!$J4</f>
        <v>1.3560115492647857</v>
      </c>
      <c r="G3" s="1">
        <f>gc!G3*'sample '!$J4</f>
        <v>0.56911594886380734</v>
      </c>
      <c r="H3" s="1">
        <f>gc!H3*'sample '!$J4</f>
        <v>0.55055572951086462</v>
      </c>
      <c r="I3" s="1">
        <f>gc!I3*'sample '!$J4</f>
        <v>0.67707295531776313</v>
      </c>
      <c r="J3" s="1">
        <f>gc!J3*'sample '!$J4</f>
        <v>0.5201477431927275</v>
      </c>
      <c r="K3" s="1">
        <f>gc!K3*'sample '!$J4</f>
        <v>0.13667245463420802</v>
      </c>
      <c r="L3" s="1">
        <f>gc!L3*'sample '!$J4</f>
        <v>0.67753455662809536</v>
      </c>
      <c r="M3" s="1">
        <f>gc!M3*'sample '!$J4</f>
        <v>3.3543028550810412</v>
      </c>
      <c r="N3" s="1">
        <f>gc!N3*'sample '!$J4</f>
        <v>7.6606584127223543E-2</v>
      </c>
      <c r="O3" s="1">
        <f>gc!O3*'sample '!$J4</f>
        <v>62.159520950160193</v>
      </c>
      <c r="P3" s="1">
        <f>gc!P3*'sample '!$J4</f>
        <v>2.8804114098611917</v>
      </c>
      <c r="Q3" s="1">
        <f>gc!Q3*'sample '!$J4</f>
        <v>0.83286339755489869</v>
      </c>
      <c r="R3" s="1">
        <f>gc!R3*'sample '!$J4</f>
        <v>3.9066665230573738</v>
      </c>
      <c r="S3" s="1">
        <f>gc!S3*'sample '!$J4</f>
        <v>0.28190376689749325</v>
      </c>
      <c r="T3" s="1">
        <f>gc!T3*'sample '!$J4</f>
        <v>0.20572031730474094</v>
      </c>
      <c r="U3" s="1">
        <f>gc!U3*'sample '!$J4</f>
        <v>2.6388208240660481E-2</v>
      </c>
    </row>
    <row r="4" spans="1:21" x14ac:dyDescent="0.15">
      <c r="A4" s="54"/>
      <c r="B4" s="21" t="s">
        <v>11</v>
      </c>
      <c r="C4" s="1">
        <f>gc!C4*'sample '!$J5</f>
        <v>1.1904652685259753</v>
      </c>
      <c r="D4" s="1">
        <f>gc!D4*'sample '!$J5</f>
        <v>6.657267236311899</v>
      </c>
      <c r="E4" s="1">
        <f>gc!E4*'sample '!$J5</f>
        <v>0.45501936789431557</v>
      </c>
      <c r="F4" s="1">
        <f>gc!F4*'sample '!$J5</f>
        <v>0.47992141438381503</v>
      </c>
      <c r="G4" s="1">
        <f>gc!G4*'sample '!$J5</f>
        <v>0.16218276922552663</v>
      </c>
      <c r="H4" s="1">
        <f>gc!H4*'sample '!$J5</f>
        <v>0.39151095788343071</v>
      </c>
      <c r="I4" s="1">
        <f>gc!I4*'sample '!$J5</f>
        <v>0.34975088123755299</v>
      </c>
      <c r="J4" s="1">
        <f>gc!J4*'sample '!$J5</f>
        <v>0.32477511158410427</v>
      </c>
      <c r="K4" s="1">
        <f>gc!K4*'sample '!$J5</f>
        <v>9.4291926690996369E-2</v>
      </c>
      <c r="L4" s="1">
        <f>gc!L4*'sample '!$J5</f>
        <v>0.30780240095047168</v>
      </c>
      <c r="M4" s="1">
        <f>gc!M4*'sample '!$J5</f>
        <v>2.9203875020560561</v>
      </c>
      <c r="N4" s="1">
        <f>gc!N4*'sample '!$J5</f>
        <v>6.3909791681274752E-2</v>
      </c>
      <c r="O4" s="1">
        <f>gc!O4*'sample '!$J5</f>
        <v>55.306503234972418</v>
      </c>
      <c r="P4" s="1">
        <f>gc!P4*'sample '!$J5</f>
        <v>2.2515627672464684</v>
      </c>
      <c r="Q4" s="1">
        <f>gc!Q4*'sample '!$J5</f>
        <v>0.74514459242230702</v>
      </c>
      <c r="R4" s="1">
        <f>gc!R4*'sample '!$J5</f>
        <v>3.3937229804604114</v>
      </c>
      <c r="S4" s="1">
        <f>gc!S4*'sample '!$J5</f>
        <v>0.17377368889086933</v>
      </c>
      <c r="T4" s="1">
        <f>gc!T4*'sample '!$J5</f>
        <v>0.15755459282205059</v>
      </c>
      <c r="U4" s="1">
        <f>gc!U4*'sample '!$J5</f>
        <v>2.0159189608769185E-2</v>
      </c>
    </row>
    <row r="5" spans="1:21" x14ac:dyDescent="0.15">
      <c r="A5" s="54"/>
      <c r="B5" s="61" t="s">
        <v>12</v>
      </c>
      <c r="C5" s="1">
        <f>gc!C5*'sample '!$J6</f>
        <v>0.15989332052456559</v>
      </c>
      <c r="D5" s="1">
        <f>gc!D5*'sample '!$J6</f>
        <v>0.8689496487595707</v>
      </c>
      <c r="E5" s="1">
        <f>gc!E5*'sample '!$J6</f>
        <v>0.12152512138954476</v>
      </c>
      <c r="F5" s="1">
        <f>gc!F5*'sample '!$J6</f>
        <v>0.13237125542064607</v>
      </c>
      <c r="G5" s="1">
        <f>gc!G5*'sample '!$J6</f>
        <v>7.9825609659257113E-2</v>
      </c>
      <c r="H5" s="1">
        <f>gc!H5*'sample '!$J6</f>
        <v>0.29470495610220948</v>
      </c>
      <c r="I5" s="1">
        <f>gc!I5*'sample '!$J6</f>
        <v>0.1337560743192599</v>
      </c>
      <c r="J5" s="1">
        <f>gc!J5*'sample '!$J6</f>
        <v>0.23147780512983412</v>
      </c>
      <c r="K5" s="1">
        <f>gc!K5*'sample '!$J6</f>
        <v>5.5683277391814674E-2</v>
      </c>
      <c r="L5" s="1">
        <f>gc!L5*'sample '!$J6</f>
        <v>0.15263996839126662</v>
      </c>
      <c r="M5" s="1">
        <f>gc!M5*'sample '!$J6</f>
        <v>0.23314346142746756</v>
      </c>
      <c r="N5" s="1">
        <f>gc!N5*'sample '!$J6</f>
        <v>4.6347854886473923E-2</v>
      </c>
      <c r="O5" s="1">
        <f>gc!O5*'sample '!$J6</f>
        <v>0.3393387344498397</v>
      </c>
      <c r="P5" s="1">
        <f>gc!P5*'sample '!$J6</f>
        <v>7.481895671811481E-2</v>
      </c>
      <c r="Q5" s="1">
        <f>gc!Q5*'sample '!$J6</f>
        <v>0.2008084243472468</v>
      </c>
      <c r="R5" s="1">
        <f>gc!R5*'sample '!$J6</f>
        <v>0</v>
      </c>
      <c r="S5" s="1">
        <f>gc!S5*'sample '!$J6</f>
        <v>3.1637785606792791E-2</v>
      </c>
      <c r="T5" s="1">
        <f>gc!T5*'sample '!$J6</f>
        <v>3.3603647399929903E-3</v>
      </c>
      <c r="U5" s="1">
        <f>gc!U5*'sample '!$J6</f>
        <v>9.0061648651108958E-4</v>
      </c>
    </row>
    <row r="6" spans="1:21" x14ac:dyDescent="0.15">
      <c r="A6" s="54"/>
      <c r="B6" s="61" t="s">
        <v>13</v>
      </c>
      <c r="C6" s="1">
        <f>gc!C6*'sample '!$J7</f>
        <v>0.42406482590900219</v>
      </c>
      <c r="D6" s="1">
        <f>gc!D6*'sample '!$J7</f>
        <v>0.85883140270921643</v>
      </c>
      <c r="E6" s="1">
        <f>gc!E6*'sample '!$J7</f>
        <v>0.11509150314885767</v>
      </c>
      <c r="F6" s="1">
        <f>gc!F6*'sample '!$J7</f>
        <v>0.11349153841165663</v>
      </c>
      <c r="G6" s="1">
        <f>gc!G6*'sample '!$J7</f>
        <v>7.9849895758588793E-2</v>
      </c>
      <c r="H6" s="1">
        <f>gc!H6*'sample '!$J7</f>
        <v>7.9659171485280053E-2</v>
      </c>
      <c r="I6" s="1">
        <f>gc!I6*'sample '!$J7</f>
        <v>0.15222975747925227</v>
      </c>
      <c r="J6" s="1">
        <f>gc!J6*'sample '!$J7</f>
        <v>5.1050530488970375E-2</v>
      </c>
      <c r="K6" s="1">
        <f>gc!K6*'sample '!$J7</f>
        <v>6.2875435434111712E-2</v>
      </c>
      <c r="L6" s="1">
        <f>gc!L6*'sample '!$J7</f>
        <v>0.15569458177769421</v>
      </c>
      <c r="M6" s="1">
        <f>gc!M6*'sample '!$J7</f>
        <v>0.33425488476651294</v>
      </c>
      <c r="N6" s="1">
        <f>gc!N6*'sample '!$J7</f>
        <v>7.7476438135191228E-2</v>
      </c>
      <c r="O6" s="1">
        <f>gc!O6*'sample '!$J7</f>
        <v>0.84065961778007903</v>
      </c>
      <c r="P6" s="1">
        <f>gc!P6*'sample '!$J7</f>
        <v>0.16066400867668282</v>
      </c>
      <c r="Q6" s="1">
        <f>gc!Q6*'sample '!$J7</f>
        <v>0.24753891516880985</v>
      </c>
      <c r="R6" s="1">
        <f>gc!R6*'sample '!$J7</f>
        <v>0.35609281406036269</v>
      </c>
      <c r="S6" s="1">
        <f>gc!S6*'sample '!$J7</f>
        <v>3.258206335690824E-2</v>
      </c>
      <c r="T6" s="1">
        <f>gc!T6*'sample '!$J7</f>
        <v>1.0638176133442562E-2</v>
      </c>
      <c r="U6" s="1">
        <f>gc!U6*'sample '!$J7</f>
        <v>1.6953268738553883E-4</v>
      </c>
    </row>
    <row r="7" spans="1:21" x14ac:dyDescent="0.15">
      <c r="A7" s="56"/>
      <c r="B7" s="63" t="s">
        <v>14</v>
      </c>
      <c r="C7" s="1">
        <f>gc!C7*'sample '!$J8</f>
        <v>1.330725698062335</v>
      </c>
      <c r="D7" s="1">
        <f>gc!D7*'sample '!$J8</f>
        <v>1.3608223173732279</v>
      </c>
      <c r="E7" s="1">
        <f>gc!E7*'sample '!$J8</f>
        <v>0.40426536256709483</v>
      </c>
      <c r="F7" s="1">
        <f>gc!F7*'sample '!$J8</f>
        <v>0.40913881982586775</v>
      </c>
      <c r="G7" s="1">
        <f>gc!G7*'sample '!$J8</f>
        <v>0.22994864342685359</v>
      </c>
      <c r="H7" s="1">
        <f>gc!H7*'sample '!$J8</f>
        <v>0.24301836971174459</v>
      </c>
      <c r="I7" s="1">
        <f>gc!I7*'sample '!$J8</f>
        <v>0.27738429868734782</v>
      </c>
      <c r="J7" s="1">
        <f>gc!J7*'sample '!$J8</f>
        <v>0.13721198773822016</v>
      </c>
      <c r="K7" s="1">
        <f>gc!K7*'sample '!$J8</f>
        <v>8.2466146589566525E-2</v>
      </c>
      <c r="L7" s="1">
        <f>gc!L7*'sample '!$J8</f>
        <v>0.28743328700192505</v>
      </c>
      <c r="M7" s="1">
        <f>gc!M7*'sample '!$J8</f>
        <v>0.61068245720520398</v>
      </c>
      <c r="N7" s="1">
        <f>gc!N7*'sample '!$J8</f>
        <v>0.11291518533032956</v>
      </c>
      <c r="O7" s="1">
        <f>gc!O7*'sample '!$J8</f>
        <v>1.3462120147234771</v>
      </c>
      <c r="P7" s="1">
        <f>gc!P7*'sample '!$J8</f>
        <v>0.46739878614665309</v>
      </c>
      <c r="Q7" s="1">
        <f>gc!Q7*'sample '!$J8</f>
        <v>0.28919538415127477</v>
      </c>
      <c r="R7" s="1">
        <f>gc!R7*'sample '!$J8</f>
        <v>1.3080399559052784</v>
      </c>
      <c r="S7" s="1">
        <f>gc!S7*'sample '!$J8</f>
        <v>9.9674283893787435E-2</v>
      </c>
      <c r="T7" s="1">
        <f>gc!T7*'sample '!$J8</f>
        <v>6.2760865896552887E-2</v>
      </c>
      <c r="U7" s="1">
        <f>gc!U7*'sample '!$J8</f>
        <v>4.2793787912778726E-3</v>
      </c>
    </row>
    <row r="8" spans="1:21" x14ac:dyDescent="0.15">
      <c r="A8" s="54" t="s">
        <v>2</v>
      </c>
      <c r="B8" s="13" t="s">
        <v>15</v>
      </c>
      <c r="C8" s="1">
        <f>gc!C9*'sample '!$J10</f>
        <v>1.3868600486113032</v>
      </c>
      <c r="D8" s="1">
        <f>gc!D9*'sample '!$J10</f>
        <v>7.7394634472026338</v>
      </c>
      <c r="E8" s="1">
        <f>gc!E9*'sample '!$J10</f>
        <v>0.46543215218169703</v>
      </c>
      <c r="F8" s="1">
        <f>gc!F9*'sample '!$J10</f>
        <v>0.40389183713149091</v>
      </c>
      <c r="G8" s="1">
        <f>gc!G9*'sample '!$J10</f>
        <v>0.14708576567873871</v>
      </c>
      <c r="H8" s="1">
        <f>gc!H9*'sample '!$J10</f>
        <v>0.46903020700537157</v>
      </c>
      <c r="I8" s="1">
        <f>gc!I9*'sample '!$J10</f>
        <v>0.31606535552040244</v>
      </c>
      <c r="J8" s="1">
        <f>gc!J9*'sample '!$J10</f>
        <v>0.44471278742348092</v>
      </c>
      <c r="K8" s="1">
        <f>gc!K9*'sample '!$J10</f>
        <v>0.10377333214092127</v>
      </c>
      <c r="L8" s="1">
        <f>gc!L9*'sample '!$J10</f>
        <v>0.2970296088683585</v>
      </c>
      <c r="M8" s="1">
        <f>gc!M9*'sample '!$J10</f>
        <v>3.3403526329071633</v>
      </c>
      <c r="N8" s="1">
        <f>gc!N9*'sample '!$J10</f>
        <v>7.2273380477054019E-2</v>
      </c>
      <c r="O8" s="1">
        <f>gc!O9*'sample '!$J10</f>
        <v>54.406926966094773</v>
      </c>
      <c r="P8" s="1">
        <f>gc!P9*'sample '!$J10</f>
        <v>2.1782827566005953</v>
      </c>
      <c r="Q8" s="1">
        <f>gc!Q9*'sample '!$J10</f>
        <v>0.73324284036874432</v>
      </c>
      <c r="R8" s="1">
        <f>gc!R9*'sample '!$J10</f>
        <v>4.4965026907113845</v>
      </c>
      <c r="S8" s="1">
        <f>gc!S9*'sample '!$J10</f>
        <v>0.15197368921278709</v>
      </c>
      <c r="T8" s="1">
        <f>gc!T9*'sample '!$J10</f>
        <v>0.13854547705952644</v>
      </c>
      <c r="U8" s="1">
        <f>gc!U9*'sample '!$J10</f>
        <v>2.2484448256622481E-2</v>
      </c>
    </row>
    <row r="9" spans="1:21" x14ac:dyDescent="0.15">
      <c r="A9" s="54"/>
      <c r="B9" s="21" t="s">
        <v>16</v>
      </c>
      <c r="C9" s="1">
        <f>gc!C10*'sample '!$J11</f>
        <v>1.453585090276786</v>
      </c>
      <c r="D9" s="1">
        <f>gc!D10*'sample '!$J11</f>
        <v>7.5601024232054312</v>
      </c>
      <c r="E9" s="1">
        <f>gc!E10*'sample '!$J11</f>
        <v>0.38947246209383946</v>
      </c>
      <c r="F9" s="1">
        <f>gc!F10*'sample '!$J11</f>
        <v>0.34169621997113425</v>
      </c>
      <c r="G9" s="1">
        <f>gc!G10*'sample '!$J11</f>
        <v>0.10123587569218682</v>
      </c>
      <c r="H9" s="1">
        <f>gc!H10*'sample '!$J11</f>
        <v>0.47842535941678077</v>
      </c>
      <c r="I9" s="1">
        <f>gc!I10*'sample '!$J11</f>
        <v>0.32021404312643803</v>
      </c>
      <c r="J9" s="1">
        <f>gc!J10*'sample '!$J11</f>
        <v>0.39491749374206175</v>
      </c>
      <c r="K9" s="1">
        <f>gc!K10*'sample '!$J11</f>
        <v>0.10057293750245799</v>
      </c>
      <c r="L9" s="1">
        <f>gc!L10*'sample '!$J11</f>
        <v>0.27774875526526838</v>
      </c>
      <c r="M9" s="1">
        <f>gc!M10*'sample '!$J11</f>
        <v>3.6406330756796295</v>
      </c>
      <c r="N9" s="1">
        <f>gc!N10*'sample '!$J11</f>
        <v>8.7813239536104079E-2</v>
      </c>
      <c r="O9" s="1">
        <f>gc!O10*'sample '!$J11</f>
        <v>59.168775323245619</v>
      </c>
      <c r="P9" s="1">
        <f>gc!P10*'sample '!$J11</f>
        <v>2.2083066999363954</v>
      </c>
      <c r="Q9" s="1">
        <f>gc!Q10*'sample '!$J11</f>
        <v>0.78484432920189506</v>
      </c>
      <c r="R9" s="1">
        <f>gc!R10*'sample '!$J11</f>
        <v>5.1798042311247787</v>
      </c>
      <c r="S9" s="1">
        <f>gc!S10*'sample '!$J11</f>
        <v>0.14855774444889808</v>
      </c>
      <c r="T9" s="1">
        <f>gc!T10*'sample '!$J11</f>
        <v>0.14484827008389853</v>
      </c>
      <c r="U9" s="1">
        <f>gc!U10*'sample '!$J11</f>
        <v>2.1355548201714342E-2</v>
      </c>
    </row>
    <row r="10" spans="1:21" x14ac:dyDescent="0.15">
      <c r="A10" s="54"/>
      <c r="B10" s="61" t="s">
        <v>17</v>
      </c>
      <c r="C10" s="1">
        <f>gc!C12*'sample '!$J13</f>
        <v>0.48850187780045867</v>
      </c>
      <c r="D10" s="1">
        <f>gc!D12*'sample '!$J13</f>
        <v>1.6603326703747643</v>
      </c>
      <c r="E10" s="1">
        <f>gc!E12*'sample '!$J13</f>
        <v>0.51002598217766182</v>
      </c>
      <c r="F10" s="1">
        <f>gc!F12*'sample '!$J13</f>
        <v>0.64247142955942971</v>
      </c>
      <c r="G10" s="1">
        <f>gc!G12*'sample '!$J13</f>
        <v>0.3142263818389871</v>
      </c>
      <c r="H10" s="1">
        <f>gc!H12*'sample '!$J13</f>
        <v>7.7588944030648407E-2</v>
      </c>
      <c r="I10" s="1">
        <f>gc!I12*'sample '!$J13</f>
        <v>0.25660937035003378</v>
      </c>
      <c r="J10" s="1">
        <f>gc!J12*'sample '!$J13</f>
        <v>9.5537158862757127E-2</v>
      </c>
      <c r="K10" s="1">
        <f>gc!K12*'sample '!$J13</f>
        <v>6.6487968245052972E-2</v>
      </c>
      <c r="L10" s="1">
        <f>gc!L12*'sample '!$J13</f>
        <v>0.38861274347485308</v>
      </c>
      <c r="M10" s="1">
        <f>gc!M12*'sample '!$J13</f>
        <v>0.5598035435100619</v>
      </c>
      <c r="N10" s="1">
        <f>gc!N12*'sample '!$J13</f>
        <v>7.4376537763489375E-2</v>
      </c>
      <c r="O10" s="1">
        <f>gc!O12*'sample '!$J13</f>
        <v>1.0606540288879485</v>
      </c>
      <c r="P10" s="1">
        <f>gc!P12*'sample '!$J13</f>
        <v>0.27887026515548446</v>
      </c>
      <c r="Q10" s="1">
        <f>gc!Q12*'sample '!$J13</f>
        <v>0.20819732727798579</v>
      </c>
      <c r="R10" s="1">
        <f>gc!R12*'sample '!$J13</f>
        <v>0.12147218193706856</v>
      </c>
      <c r="S10" s="1">
        <f>gc!S12*'sample '!$J13</f>
        <v>8.5919587806033301E-2</v>
      </c>
      <c r="T10" s="1">
        <f>gc!T12*'sample '!$J13</f>
        <v>2.8567820871249122E-2</v>
      </c>
      <c r="U10" s="1">
        <f>gc!U12*'sample '!$J13</f>
        <v>2.3970248598984825E-3</v>
      </c>
    </row>
    <row r="11" spans="1:21" x14ac:dyDescent="0.15">
      <c r="A11" s="56"/>
      <c r="B11" s="63" t="s">
        <v>18</v>
      </c>
      <c r="C11" s="1">
        <f>gc!C13*'sample '!$J14</f>
        <v>0.31057732328373122</v>
      </c>
      <c r="D11" s="1">
        <f>gc!D13*'sample '!$J14</f>
        <v>1.2483651452837901</v>
      </c>
      <c r="E11" s="1">
        <f>gc!E13*'sample '!$J14</f>
        <v>0.33923396335658956</v>
      </c>
      <c r="F11" s="1">
        <f>gc!F13*'sample '!$J14</f>
        <v>0.41368134511647886</v>
      </c>
      <c r="G11" s="1">
        <f>gc!G13*'sample '!$J14</f>
        <v>0.20582170541038414</v>
      </c>
      <c r="H11" s="1">
        <f>gc!H13*'sample '!$J14</f>
        <v>4.6853171888586273E-2</v>
      </c>
      <c r="I11" s="1">
        <f>gc!I13*'sample '!$J14</f>
        <v>0.18183009976799119</v>
      </c>
      <c r="J11" s="1">
        <f>gc!J13*'sample '!$J14</f>
        <v>8.5419388205041649E-2</v>
      </c>
      <c r="K11" s="1">
        <f>gc!K13*'sample '!$J14</f>
        <v>6.814040974520226E-2</v>
      </c>
      <c r="L11" s="1">
        <f>gc!L13*'sample '!$J14</f>
        <v>0.27898451247202938</v>
      </c>
      <c r="M11" s="1">
        <f>gc!M13*'sample '!$J14</f>
        <v>0.44449182096158091</v>
      </c>
      <c r="N11" s="1">
        <f>gc!N13*'sample '!$J14</f>
        <v>6.61604261877584E-2</v>
      </c>
      <c r="O11" s="1">
        <f>gc!O13*'sample '!$J14</f>
        <v>1.3725052851073314</v>
      </c>
      <c r="P11" s="1">
        <f>gc!P13*'sample '!$J14</f>
        <v>0.15752942352150942</v>
      </c>
      <c r="Q11" s="1">
        <f>gc!Q13*'sample '!$J14</f>
        <v>0.18892906520565578</v>
      </c>
      <c r="R11" s="1">
        <f>gc!R13*'sample '!$J14</f>
        <v>1.3647398861796004E-2</v>
      </c>
      <c r="S11" s="1">
        <f>gc!S13*'sample '!$J14</f>
        <v>5.6675822024783398E-2</v>
      </c>
      <c r="T11" s="1">
        <f>gc!T13*'sample '!$J14</f>
        <v>8.1324202700865066E-3</v>
      </c>
      <c r="U11" s="1">
        <f>gc!U13*'sample '!$J14</f>
        <v>9.7550409415526982E-4</v>
      </c>
    </row>
    <row r="12" spans="1:21" x14ac:dyDescent="0.15">
      <c r="A12" s="54"/>
      <c r="B12" s="8" t="s">
        <v>19</v>
      </c>
      <c r="C12" s="1">
        <f>gc!C14*'sample '!$J15</f>
        <v>1.6096838791225583</v>
      </c>
      <c r="D12" s="1">
        <f>gc!D14*'sample '!$J15</f>
        <v>8.2200975295126781</v>
      </c>
      <c r="E12" s="1">
        <f>gc!E14*'sample '!$J15</f>
        <v>2.0351412705028236</v>
      </c>
      <c r="F12" s="1">
        <f>gc!F14*'sample '!$J15</f>
        <v>0.71502736382416177</v>
      </c>
      <c r="G12" s="1">
        <f>gc!G14*'sample '!$J15</f>
        <v>0.44328222162863862</v>
      </c>
      <c r="H12" s="1">
        <f>gc!H14*'sample '!$J15</f>
        <v>0.54088448871541994</v>
      </c>
      <c r="I12" s="1">
        <f>gc!I14*'sample '!$J15</f>
        <v>0.54314878410307255</v>
      </c>
      <c r="J12" s="1">
        <f>gc!J14*'sample '!$J15</f>
        <v>0.71057301224189451</v>
      </c>
      <c r="K12" s="1">
        <f>gc!K14*'sample '!$J15</f>
        <v>0.17127724225748323</v>
      </c>
      <c r="L12" s="1">
        <f>gc!L14*'sample '!$J15</f>
        <v>0.47388361699881532</v>
      </c>
      <c r="M12" s="1">
        <f>gc!M14*'sample '!$J15</f>
        <v>4.0007649606450615</v>
      </c>
      <c r="N12" s="1">
        <f>gc!N14*'sample '!$J15</f>
        <v>0.12631056303449437</v>
      </c>
      <c r="O12" s="1">
        <f>gc!O14*'sample '!$J15</f>
        <v>69.393934984581264</v>
      </c>
      <c r="P12" s="1">
        <f>gc!P14*'sample '!$J15</f>
        <v>1.9791129515172041</v>
      </c>
      <c r="Q12" s="1">
        <f>gc!Q14*'sample '!$J15</f>
        <v>0.82743292600267826</v>
      </c>
      <c r="R12" s="1">
        <f>gc!R14*'sample '!$J15</f>
        <v>6.1358470328153567</v>
      </c>
      <c r="S12" s="1">
        <f>gc!S14*'sample '!$J15</f>
        <v>0.2324503373206214</v>
      </c>
      <c r="T12" s="1">
        <f>gc!T14*'sample '!$J15</f>
        <v>0.17374940738564157</v>
      </c>
      <c r="U12" s="1">
        <f>gc!U14*'sample '!$J15</f>
        <v>2.5850087015758159E-2</v>
      </c>
    </row>
    <row r="13" spans="1:21" x14ac:dyDescent="0.15">
      <c r="A13" s="54" t="s">
        <v>3</v>
      </c>
      <c r="B13" s="13" t="s">
        <v>20</v>
      </c>
      <c r="C13" s="1">
        <f>gc!C15*'sample '!$J16</f>
        <v>1.5891618023766283</v>
      </c>
      <c r="D13" s="1">
        <f>gc!D15*'sample '!$J16</f>
        <v>8.6222115435983859</v>
      </c>
      <c r="E13" s="1">
        <f>gc!E15*'sample '!$J16</f>
        <v>0.74538038595220835</v>
      </c>
      <c r="F13" s="1">
        <f>gc!F15*'sample '!$J16</f>
        <v>0.50679768456736263</v>
      </c>
      <c r="G13" s="1">
        <f>gc!G15*'sample '!$J16</f>
        <v>0.2289773361947971</v>
      </c>
      <c r="H13" s="1">
        <f>gc!H15*'sample '!$J16</f>
        <v>0.53212643898353718</v>
      </c>
      <c r="I13" s="1">
        <f>gc!I15*'sample '!$J16</f>
        <v>0.5245649120326632</v>
      </c>
      <c r="J13" s="1">
        <f>gc!J15*'sample '!$J16</f>
        <v>0.78584568495157747</v>
      </c>
      <c r="K13" s="1">
        <f>gc!K15*'sample '!$J16</f>
        <v>0.15720691089836625</v>
      </c>
      <c r="L13" s="1">
        <f>gc!L15*'sample '!$J16</f>
        <v>0.39641692897048342</v>
      </c>
      <c r="M13" s="1">
        <f>gc!M15*'sample '!$J16</f>
        <v>4.1956154206043772</v>
      </c>
      <c r="N13" s="1">
        <f>gc!N15*'sample '!$J16</f>
        <v>0.11322054404140898</v>
      </c>
      <c r="O13" s="1">
        <f>gc!O15*'sample '!$J16</f>
        <v>75.52527317280871</v>
      </c>
      <c r="P13" s="1">
        <f>gc!P15*'sample '!$J16</f>
        <v>2.0378483766123416</v>
      </c>
      <c r="Q13" s="1">
        <f>gc!Q15*'sample '!$J16</f>
        <v>0.89399373276902827</v>
      </c>
      <c r="R13" s="1">
        <f>gc!R15*'sample '!$J16</f>
        <v>6.4838508448674244</v>
      </c>
      <c r="S13" s="1">
        <f>gc!S15*'sample '!$J16</f>
        <v>0.18501795070073321</v>
      </c>
      <c r="T13" s="1">
        <f>gc!T15*'sample '!$J16</f>
        <v>0.14597591859399056</v>
      </c>
      <c r="U13" s="1">
        <f>gc!U15*'sample '!$J16</f>
        <v>2.7008344256288442E-2</v>
      </c>
    </row>
    <row r="14" spans="1:21" x14ac:dyDescent="0.15">
      <c r="A14" s="54"/>
      <c r="B14" s="21" t="s">
        <v>21</v>
      </c>
      <c r="C14" s="1">
        <f>gc!C16*'sample '!$J17</f>
        <v>1.4700516761763125</v>
      </c>
      <c r="D14" s="1">
        <f>gc!D16*'sample '!$J17</f>
        <v>8.0445189304009297</v>
      </c>
      <c r="E14" s="1">
        <f>gc!E16*'sample '!$J17</f>
        <v>0.27781396291481142</v>
      </c>
      <c r="F14" s="1">
        <f>gc!F16*'sample '!$J17</f>
        <v>0.3027555781566183</v>
      </c>
      <c r="G14" s="1">
        <f>gc!G16*'sample '!$J17</f>
        <v>0.11488107980376236</v>
      </c>
      <c r="H14" s="1">
        <f>gc!H16*'sample '!$J17</f>
        <v>0.53149156845133727</v>
      </c>
      <c r="I14" s="1">
        <f>gc!I16*'sample '!$J17</f>
        <v>0.48507165939844293</v>
      </c>
      <c r="J14" s="1">
        <f>gc!J16*'sample '!$J17</f>
        <v>0.75474040339285864</v>
      </c>
      <c r="K14" s="1">
        <f>gc!K16*'sample '!$J17</f>
        <v>0.15166639919753575</v>
      </c>
      <c r="L14" s="1">
        <f>gc!L16*'sample '!$J17</f>
        <v>0.32185372925605893</v>
      </c>
      <c r="M14" s="1">
        <f>gc!M16*'sample '!$J17</f>
        <v>4.0340212183309232</v>
      </c>
      <c r="N14" s="1">
        <f>gc!N16*'sample '!$J17</f>
        <v>0.13102899412888644</v>
      </c>
      <c r="O14" s="1">
        <f>gc!O16*'sample '!$J17</f>
        <v>74.882346837816584</v>
      </c>
      <c r="P14" s="1">
        <f>gc!P16*'sample '!$J17</f>
        <v>1.9011069231367852</v>
      </c>
      <c r="Q14" s="1">
        <f>gc!Q16*'sample '!$J17</f>
        <v>0.8964871658999386</v>
      </c>
      <c r="R14" s="1">
        <f>gc!R16*'sample '!$J17</f>
        <v>6.2710845725990625</v>
      </c>
      <c r="S14" s="1">
        <f>gc!S16*'sample '!$J17</f>
        <v>0.16184257821619297</v>
      </c>
      <c r="T14" s="1">
        <f>gc!T16*'sample '!$J17</f>
        <v>0.14058519585439017</v>
      </c>
      <c r="U14" s="1">
        <f>gc!U16*'sample '!$J17</f>
        <v>2.4699325265172156E-2</v>
      </c>
    </row>
    <row r="15" spans="1:21" x14ac:dyDescent="0.15">
      <c r="A15" s="54"/>
      <c r="B15" s="64" t="s">
        <v>22</v>
      </c>
      <c r="C15" s="1">
        <f>gc!C17*'sample '!$J18</f>
        <v>0.28755481113745368</v>
      </c>
      <c r="D15" s="1">
        <f>gc!D17*'sample '!$J18</f>
        <v>1.1055566131071013</v>
      </c>
      <c r="E15" s="1">
        <f>gc!E17*'sample '!$J18</f>
        <v>0.23557420937385046</v>
      </c>
      <c r="F15" s="1">
        <f>gc!F17*'sample '!$J18</f>
        <v>0.24347209432394282</v>
      </c>
      <c r="G15" s="1">
        <f>gc!G17*'sample '!$J18</f>
        <v>0.12631092923679182</v>
      </c>
      <c r="H15" s="1">
        <f>gc!H17*'sample '!$J18</f>
        <v>3.4776467763926504E-2</v>
      </c>
      <c r="I15" s="1">
        <f>gc!I17*'sample '!$J18</f>
        <v>0.1752630879367815</v>
      </c>
      <c r="J15" s="1">
        <f>gc!J17*'sample '!$J18</f>
        <v>5.9243342119807023E-2</v>
      </c>
      <c r="K15" s="1">
        <f>gc!K17*'sample '!$J18</f>
        <v>9.46273394952791E-2</v>
      </c>
      <c r="L15" s="1">
        <f>gc!L17*'sample '!$J18</f>
        <v>0.23728633827911522</v>
      </c>
      <c r="M15" s="1">
        <f>gc!M17*'sample '!$J18</f>
        <v>0.41114106211640472</v>
      </c>
      <c r="N15" s="1">
        <f>gc!N17*'sample '!$J18</f>
        <v>0.15050165376924254</v>
      </c>
      <c r="O15" s="1">
        <f>gc!O17*'sample '!$J18</f>
        <v>5.8529770976064421</v>
      </c>
      <c r="P15" s="1">
        <f>gc!P17*'sample '!$J18</f>
        <v>0.12822556801257176</v>
      </c>
      <c r="Q15" s="1">
        <f>gc!Q17*'sample '!$J18</f>
        <v>0.29556315601691796</v>
      </c>
      <c r="R15" s="1">
        <f>gc!R17*'sample '!$J18</f>
        <v>8.700560436861654E-2</v>
      </c>
      <c r="S15" s="1">
        <f>gc!S17*'sample '!$J18</f>
        <v>5.6960503579453994E-2</v>
      </c>
      <c r="T15" s="1">
        <f>gc!T17*'sample '!$J18</f>
        <v>3.7372276104166643E-3</v>
      </c>
      <c r="U15" s="1">
        <f>gc!U17*'sample '!$J18</f>
        <v>3.4794877752155153E-3</v>
      </c>
    </row>
    <row r="16" spans="1:21" x14ac:dyDescent="0.15">
      <c r="A16" s="54"/>
      <c r="B16" s="61" t="s">
        <v>23</v>
      </c>
      <c r="C16" s="1">
        <f>gc!C18*'sample '!$J19</f>
        <v>0.33921998407850101</v>
      </c>
      <c r="D16" s="1">
        <f>gc!D18*'sample '!$J19</f>
        <v>1.2534837828380905</v>
      </c>
      <c r="E16" s="1">
        <f>gc!E18*'sample '!$J19</f>
        <v>0.30183234753484151</v>
      </c>
      <c r="F16" s="1">
        <f>gc!F18*'sample '!$J19</f>
        <v>0.32713943229619474</v>
      </c>
      <c r="G16" s="1">
        <f>gc!G18*'sample '!$J19</f>
        <v>0.16751380143354599</v>
      </c>
      <c r="H16" s="1">
        <f>gc!H18*'sample '!$J19</f>
        <v>4.2869246601401741E-2</v>
      </c>
      <c r="I16" s="1">
        <f>gc!I18*'sample '!$J19</f>
        <v>0.19696551818977742</v>
      </c>
      <c r="J16" s="1">
        <f>gc!J18*'sample '!$J19</f>
        <v>7.0582891875910062E-2</v>
      </c>
      <c r="K16" s="1">
        <f>gc!K18*'sample '!$J19</f>
        <v>0.10211647447288678</v>
      </c>
      <c r="L16" s="1">
        <f>gc!L18*'sample '!$J19</f>
        <v>0.26897133671830697</v>
      </c>
      <c r="M16" s="1">
        <f>gc!M18*'sample '!$J19</f>
        <v>0.43772661778165517</v>
      </c>
      <c r="N16" s="1">
        <f>gc!N18*'sample '!$J19</f>
        <v>0.14190112168639529</v>
      </c>
      <c r="O16" s="1">
        <f>gc!O18*'sample '!$J19</f>
        <v>7.3691079376769544</v>
      </c>
      <c r="P16" s="1">
        <f>gc!P18*'sample '!$J19</f>
        <v>0.14319035053272838</v>
      </c>
      <c r="Q16" s="1">
        <f>gc!Q18*'sample '!$J19</f>
        <v>0.34008901981936263</v>
      </c>
      <c r="R16" s="1">
        <f>gc!R18*'sample '!$J19</f>
        <v>0.11064448454529753</v>
      </c>
      <c r="S16" s="1">
        <f>gc!S18*'sample '!$J19</f>
        <v>7.7678425452395131E-2</v>
      </c>
      <c r="T16" s="1">
        <f>gc!T18*'sample '!$J19</f>
        <v>1.6712225785799298E-3</v>
      </c>
      <c r="U16" s="1">
        <f>gc!U18*'sample '!$J19</f>
        <v>6.6180414111765215E-3</v>
      </c>
    </row>
    <row r="17" spans="1:21" x14ac:dyDescent="0.15">
      <c r="A17" s="56"/>
      <c r="B17" s="63" t="s">
        <v>24</v>
      </c>
      <c r="C17" s="1">
        <f>gc!C19*'sample '!$J20</f>
        <v>0.46211259418555461</v>
      </c>
      <c r="D17" s="1">
        <f>gc!D19*'sample '!$J20</f>
        <v>1.444078751640248</v>
      </c>
      <c r="E17" s="1">
        <f>gc!E19*'sample '!$J20</f>
        <v>0.45475414141819548</v>
      </c>
      <c r="F17" s="1">
        <f>gc!F19*'sample '!$J20</f>
        <v>0.49503198814479304</v>
      </c>
      <c r="G17" s="1">
        <f>gc!G19*'sample '!$J20</f>
        <v>0.25464999642639724</v>
      </c>
      <c r="H17" s="1">
        <f>gc!H19*'sample '!$J20</f>
        <v>6.4140006358548149E-2</v>
      </c>
      <c r="I17" s="1">
        <f>gc!I19*'sample '!$J20</f>
        <v>0.22572670002263856</v>
      </c>
      <c r="J17" s="1">
        <f>gc!J19*'sample '!$J20</f>
        <v>0.11593083899388468</v>
      </c>
      <c r="K17" s="1">
        <f>gc!K19*'sample '!$J20</f>
        <v>0.10338802177679521</v>
      </c>
      <c r="L17" s="1">
        <f>gc!L19*'sample '!$J20</f>
        <v>0.32169465519311347</v>
      </c>
      <c r="M17" s="1">
        <f>gc!M19*'sample '!$J20</f>
        <v>0.45199912261893299</v>
      </c>
      <c r="N17" s="1">
        <f>gc!N19*'sample '!$J20</f>
        <v>0.12294601465846036</v>
      </c>
      <c r="O17" s="1">
        <f>gc!O19*'sample '!$J20</f>
        <v>6.6540657564014101</v>
      </c>
      <c r="P17" s="1">
        <f>gc!P19*'sample '!$J20</f>
        <v>0.19060681181478803</v>
      </c>
      <c r="Q17" s="1">
        <f>gc!Q19*'sample '!$J20</f>
        <v>0.25585586727463672</v>
      </c>
      <c r="R17" s="1">
        <f>gc!R19*'sample '!$J20</f>
        <v>6.1781076524035881E-2</v>
      </c>
      <c r="S17" s="1">
        <f>gc!S19*'sample '!$J20</f>
        <v>9.3969906392735031E-2</v>
      </c>
      <c r="T17" s="1">
        <f>gc!T19*'sample '!$J20</f>
        <v>1.5570697303179866E-2</v>
      </c>
      <c r="U17" s="1">
        <f>gc!U19*'sample '!$J20</f>
        <v>5.5276415525138244E-3</v>
      </c>
    </row>
    <row r="18" spans="1:21" x14ac:dyDescent="0.15">
      <c r="A18" s="54"/>
      <c r="B18" s="8" t="s">
        <v>25</v>
      </c>
      <c r="C18" s="1">
        <f>gc!C20*'sample '!$J21</f>
        <v>4.3577176171134706</v>
      </c>
      <c r="D18" s="1">
        <f>gc!D20*'sample '!$J21</f>
        <v>9.5405971857750931</v>
      </c>
      <c r="E18" s="1">
        <f>gc!E20*'sample '!$J21</f>
        <v>7.3211621808963239</v>
      </c>
      <c r="F18" s="1">
        <f>gc!F20*'sample '!$J21</f>
        <v>1.6813626967249291</v>
      </c>
      <c r="G18" s="1">
        <f>gc!G20*'sample '!$J21</f>
        <v>0.87696494556564553</v>
      </c>
      <c r="H18" s="1">
        <f>gc!H20*'sample '!$J21</f>
        <v>0.57358031946971444</v>
      </c>
      <c r="I18" s="1">
        <f>gc!I20*'sample '!$J21</f>
        <v>0.55140317053367494</v>
      </c>
      <c r="J18" s="1">
        <f>gc!J20*'sample '!$J21</f>
        <v>0.97542595791256348</v>
      </c>
      <c r="K18" s="1">
        <f>gc!K20*'sample '!$J21</f>
        <v>0.29025341948906558</v>
      </c>
      <c r="L18" s="1">
        <f>gc!L20*'sample '!$J21</f>
        <v>1.9240212515652506</v>
      </c>
      <c r="M18" s="1">
        <f>gc!M20*'sample '!$J21</f>
        <v>4.5285154518210158</v>
      </c>
      <c r="N18" s="1">
        <f>gc!N20*'sample '!$J21</f>
        <v>0.15626903768989062</v>
      </c>
      <c r="O18" s="1">
        <f>gc!O20*'sample '!$J21</f>
        <v>35.002191094123887</v>
      </c>
      <c r="P18" s="1">
        <f>gc!P20*'sample '!$J21</f>
        <v>3.2988662623722602</v>
      </c>
      <c r="Q18" s="1">
        <f>gc!Q20*'sample '!$J21</f>
        <v>1.003208826628142</v>
      </c>
      <c r="R18" s="1">
        <f>gc!R20*'sample '!$J21</f>
        <v>5.0003634758943827</v>
      </c>
      <c r="S18" s="1">
        <f>gc!S20*'sample '!$J21</f>
        <v>0.56795924155379307</v>
      </c>
      <c r="T18" s="1">
        <f>gc!T20*'sample '!$J21</f>
        <v>0.2456226751621052</v>
      </c>
      <c r="U18" s="1">
        <f>gc!U20*'sample '!$J21</f>
        <v>3.6521648317106623E-2</v>
      </c>
    </row>
    <row r="19" spans="1:21" x14ac:dyDescent="0.15">
      <c r="A19" s="54" t="s">
        <v>4</v>
      </c>
      <c r="B19" s="13" t="s">
        <v>26</v>
      </c>
      <c r="C19" s="1">
        <f>gc!C21*'sample '!$J22</f>
        <v>3.6332152923395484</v>
      </c>
      <c r="D19" s="1">
        <f>gc!D21*'sample '!$J22</f>
        <v>7.2459324991132812</v>
      </c>
      <c r="E19" s="1">
        <f>gc!E21*'sample '!$J22</f>
        <v>2.5756957705360861</v>
      </c>
      <c r="F19" s="1">
        <f>gc!F21*'sample '!$J22</f>
        <v>0.71808555558000842</v>
      </c>
      <c r="G19" s="1">
        <f>gc!G21*'sample '!$J22</f>
        <v>0.22755178133737583</v>
      </c>
      <c r="H19" s="1">
        <f>gc!H21*'sample '!$J22</f>
        <v>0.56511763239690405</v>
      </c>
      <c r="I19" s="1">
        <f>gc!I21*'sample '!$J22</f>
        <v>0.42491942793707344</v>
      </c>
      <c r="J19" s="1">
        <f>gc!J21*'sample '!$J22</f>
        <v>0.80671866339174947</v>
      </c>
      <c r="K19" s="1">
        <f>gc!K21*'sample '!$J22</f>
        <v>9.9995342507399471E-2</v>
      </c>
      <c r="L19" s="1">
        <f>gc!L21*'sample '!$J22</f>
        <v>1.3023449707524812</v>
      </c>
      <c r="M19" s="1">
        <f>gc!M21*'sample '!$J22</f>
        <v>3.5563922550504343</v>
      </c>
      <c r="N19" s="1">
        <f>gc!N21*'sample '!$J22</f>
        <v>0.13340389519925103</v>
      </c>
      <c r="O19" s="1">
        <f>gc!O21*'sample '!$J22</f>
        <v>29.275527025996471</v>
      </c>
      <c r="P19" s="1">
        <f>gc!P21*'sample '!$J22</f>
        <v>2.6721084264277377</v>
      </c>
      <c r="Q19" s="1">
        <f>gc!Q21*'sample '!$J22</f>
        <v>1.0364072613892321</v>
      </c>
      <c r="R19" s="1">
        <f>gc!R21*'sample '!$J22</f>
        <v>4.7566306572540933</v>
      </c>
      <c r="S19" s="1">
        <f>gc!S21*'sample '!$J22</f>
        <v>0.2781444344754766</v>
      </c>
      <c r="T19" s="1">
        <f>gc!T21*'sample '!$J22</f>
        <v>0.12663517655735543</v>
      </c>
      <c r="U19" s="1">
        <f>gc!U21*'sample '!$J22</f>
        <v>3.1105397010299185E-2</v>
      </c>
    </row>
    <row r="20" spans="1:21" x14ac:dyDescent="0.15">
      <c r="A20" s="54"/>
      <c r="B20" s="21" t="s">
        <v>27</v>
      </c>
      <c r="C20" s="1">
        <f>gc!C22*'sample '!$J23</f>
        <v>3.8029664877472311</v>
      </c>
      <c r="D20" s="1">
        <f>gc!D22*'sample '!$J23</f>
        <v>8.3430906033455017</v>
      </c>
      <c r="E20" s="1">
        <f>gc!E22*'sample '!$J23</f>
        <v>3.0727070632396063</v>
      </c>
      <c r="F20" s="1">
        <f>gc!F22*'sample '!$J23</f>
        <v>1.1564642673066818</v>
      </c>
      <c r="G20" s="1">
        <f>gc!G22*'sample '!$J23</f>
        <v>0.40183986797099136</v>
      </c>
      <c r="H20" s="1">
        <f>gc!H22*'sample '!$J23</f>
        <v>0.53755225714419608</v>
      </c>
      <c r="I20" s="1">
        <f>gc!I22*'sample '!$J23</f>
        <v>0.55836400647650219</v>
      </c>
      <c r="J20" s="1">
        <f>gc!J22*'sample '!$J23</f>
        <v>0.91420717517271588</v>
      </c>
      <c r="K20" s="1">
        <f>gc!K22*'sample '!$J23</f>
        <v>9.7993533910526454E-2</v>
      </c>
      <c r="L20" s="1">
        <f>gc!L22*'sample '!$J23</f>
        <v>1.5120731573987793</v>
      </c>
      <c r="M20" s="1">
        <f>gc!M22*'sample '!$J23</f>
        <v>4.044885177453029</v>
      </c>
      <c r="N20" s="1">
        <f>gc!N22*'sample '!$J23</f>
        <v>0.13292707687982558</v>
      </c>
      <c r="O20" s="1">
        <f>gc!O22*'sample '!$J23</f>
        <v>31.527991087000679</v>
      </c>
      <c r="P20" s="1">
        <f>gc!P22*'sample '!$J23</f>
        <v>2.8214692912811934</v>
      </c>
      <c r="Q20" s="1">
        <f>gc!Q22*'sample '!$J23</f>
        <v>1.0279494374710412</v>
      </c>
      <c r="R20" s="1">
        <f>gc!R22*'sample '!$J23</f>
        <v>4.858222398075795</v>
      </c>
      <c r="S20" s="1">
        <f>gc!S22*'sample '!$J23</f>
        <v>0.31510472253603999</v>
      </c>
      <c r="T20" s="1">
        <f>gc!T22*'sample '!$J23</f>
        <v>0.11371623134231235</v>
      </c>
      <c r="U20" s="1">
        <f>gc!U22*'sample '!$J23</f>
        <v>2.772296815372843E-2</v>
      </c>
    </row>
    <row r="21" spans="1:21" x14ac:dyDescent="0.15">
      <c r="A21" s="54"/>
      <c r="B21" s="64" t="s">
        <v>28</v>
      </c>
      <c r="C21" s="1">
        <f>gc!C23*'sample '!$J24</f>
        <v>1.046204616356992</v>
      </c>
      <c r="D21" s="1">
        <f>gc!D23*'sample '!$J24</f>
        <v>0.9084991198113791</v>
      </c>
      <c r="E21" s="1">
        <f>gc!E23*'sample '!$J24</f>
        <v>2.3159524436939618</v>
      </c>
      <c r="F21" s="1">
        <f>gc!F23*'sample '!$J24</f>
        <v>0.46419799242009002</v>
      </c>
      <c r="G21" s="1">
        <f>gc!G23*'sample '!$J24</f>
        <v>0.10808009067888523</v>
      </c>
      <c r="H21" s="1">
        <f>gc!H23*'sample '!$J24</f>
        <v>7.3137304271975595E-2</v>
      </c>
      <c r="I21" s="1">
        <f>gc!I23*'sample '!$J24</f>
        <v>0.1368259298397182</v>
      </c>
      <c r="J21" s="1">
        <f>gc!J23*'sample '!$J24</f>
        <v>5.7864827833257658E-2</v>
      </c>
      <c r="K21" s="1">
        <f>gc!K23*'sample '!$J24</f>
        <v>5.0241916382169828E-2</v>
      </c>
      <c r="L21" s="1">
        <f>gc!L23*'sample '!$J24</f>
        <v>0.97602585464120795</v>
      </c>
      <c r="M21" s="1">
        <f>gc!M23*'sample '!$J24</f>
        <v>1.7289882619601988</v>
      </c>
      <c r="N21" s="1">
        <f>gc!N23*'sample '!$J24</f>
        <v>0.14578151811791931</v>
      </c>
      <c r="O21" s="1">
        <f>gc!O23*'sample '!$J24</f>
        <v>4.5454941219179004</v>
      </c>
      <c r="P21" s="1">
        <f>gc!P23*'sample '!$J24</f>
        <v>0.15681608224641708</v>
      </c>
      <c r="Q21" s="1">
        <f>gc!Q23*'sample '!$J24</f>
        <v>0.25074314502135947</v>
      </c>
      <c r="R21" s="1">
        <f>gc!R23*'sample '!$J24</f>
        <v>0.29336214995244148</v>
      </c>
      <c r="S21" s="1">
        <f>gc!S23*'sample '!$J24</f>
        <v>9.9311077156479979E-2</v>
      </c>
      <c r="T21" s="1">
        <f>gc!T23*'sample '!$J24</f>
        <v>0</v>
      </c>
      <c r="U21" s="1">
        <f>gc!U23*'sample '!$J24</f>
        <v>1.0821335836159655E-2</v>
      </c>
    </row>
    <row r="22" spans="1:21" x14ac:dyDescent="0.15">
      <c r="A22" s="54"/>
      <c r="B22" s="61" t="s">
        <v>29</v>
      </c>
      <c r="C22" s="1">
        <f>gc!C24*'sample '!$J25</f>
        <v>2.0042127893305919</v>
      </c>
      <c r="D22" s="1">
        <f>gc!D24*'sample '!$J25</f>
        <v>1.595658011554222</v>
      </c>
      <c r="E22" s="1">
        <f>gc!E24*'sample '!$J25</f>
        <v>2.5137835419672556</v>
      </c>
      <c r="F22" s="1">
        <f>gc!F24*'sample '!$J25</f>
        <v>0.63366005432811212</v>
      </c>
      <c r="G22" s="1">
        <f>gc!G24*'sample '!$J25</f>
        <v>0.19329488834409778</v>
      </c>
      <c r="H22" s="1">
        <f>gc!H24*'sample '!$J25</f>
        <v>0.22378104319649178</v>
      </c>
      <c r="I22" s="1">
        <f>gc!I24*'sample '!$J25</f>
        <v>0.21318717635448897</v>
      </c>
      <c r="J22" s="1">
        <f>gc!J24*'sample '!$J25</f>
        <v>0.10703260032219161</v>
      </c>
      <c r="K22" s="1">
        <f>gc!K24*'sample '!$J25</f>
        <v>8.4016848854307755E-2</v>
      </c>
      <c r="L22" s="1">
        <f>gc!L24*'sample '!$J25</f>
        <v>1.0584222968654808</v>
      </c>
      <c r="M22" s="1">
        <f>gc!M24*'sample '!$J25</f>
        <v>1.724914702099311</v>
      </c>
      <c r="N22" s="1">
        <f>gc!N24*'sample '!$J25</f>
        <v>0.15336637391513602</v>
      </c>
      <c r="O22" s="1">
        <f>gc!O24*'sample '!$J25</f>
        <v>5.2926008749152142</v>
      </c>
      <c r="P22" s="1">
        <f>gc!P24*'sample '!$J25</f>
        <v>0.44550376715601836</v>
      </c>
      <c r="Q22" s="1">
        <f>gc!Q24*'sample '!$J25</f>
        <v>0.27712461726777232</v>
      </c>
      <c r="R22" s="1">
        <f>gc!R24*'sample '!$J25</f>
        <v>0.68668696390139794</v>
      </c>
      <c r="S22" s="1">
        <f>gc!S24*'sample '!$J25</f>
        <v>0.24406196490896731</v>
      </c>
      <c r="T22" s="1">
        <f>gc!T24*'sample '!$J25</f>
        <v>4.5714838437773068E-2</v>
      </c>
      <c r="U22" s="1">
        <f>gc!U24*'sample '!$J25</f>
        <v>4.0648206469858672E-2</v>
      </c>
    </row>
    <row r="23" spans="1:21" x14ac:dyDescent="0.15">
      <c r="A23" s="56"/>
      <c r="B23" s="63" t="s">
        <v>30</v>
      </c>
      <c r="C23" s="1">
        <f>gc!C25*'sample '!$J26</f>
        <v>2.0551963535941984</v>
      </c>
      <c r="D23" s="1">
        <f>gc!D25*'sample '!$J26</f>
        <v>2.251804215510703</v>
      </c>
      <c r="E23" s="1">
        <f>gc!E25*'sample '!$J26</f>
        <v>2.8723569852613613</v>
      </c>
      <c r="F23" s="1">
        <f>gc!F25*'sample '!$J26</f>
        <v>0.84922317077632903</v>
      </c>
      <c r="G23" s="1">
        <f>gc!G25*'sample '!$J26</f>
        <v>0.27032999608675784</v>
      </c>
      <c r="H23" s="1">
        <f>gc!H25*'sample '!$J26</f>
        <v>0.19608072152496134</v>
      </c>
      <c r="I23" s="1">
        <f>gc!I25*'sample '!$J26</f>
        <v>0.33391242978438307</v>
      </c>
      <c r="J23" s="1">
        <f>gc!J25*'sample '!$J26</f>
        <v>0.13466886591016164</v>
      </c>
      <c r="K23" s="1">
        <f>gc!K25*'sample '!$J26</f>
        <v>8.248196714737048E-2</v>
      </c>
      <c r="L23" s="1">
        <f>gc!L25*'sample '!$J26</f>
        <v>1.1980970852030453</v>
      </c>
      <c r="M23" s="1">
        <f>gc!M25*'sample '!$J26</f>
        <v>1.8022309821700448</v>
      </c>
      <c r="N23" s="1">
        <f>gc!N25*'sample '!$J26</f>
        <v>0.1524831103184941</v>
      </c>
      <c r="O23" s="1">
        <f>gc!O25*'sample '!$J26</f>
        <v>5.7067753664607652</v>
      </c>
      <c r="P23" s="1">
        <f>gc!P25*'sample '!$J26</f>
        <v>0.35242436000505228</v>
      </c>
      <c r="Q23" s="1">
        <f>gc!Q25*'sample '!$J26</f>
        <v>0.23473251552841898</v>
      </c>
      <c r="R23" s="1">
        <f>gc!R25*'sample '!$J26</f>
        <v>0.23237588789563696</v>
      </c>
      <c r="S23" s="1">
        <f>gc!S25*'sample '!$J26</f>
        <v>0.24050005157706966</v>
      </c>
      <c r="T23" s="1">
        <f>gc!T25*'sample '!$J26</f>
        <v>2.2325945994776969E-2</v>
      </c>
      <c r="U23" s="1">
        <f>gc!U25*'sample '!$J26</f>
        <v>2.948885366810125E-2</v>
      </c>
    </row>
    <row r="24" spans="1:21" x14ac:dyDescent="0.15">
      <c r="A24" s="54"/>
      <c r="B24" s="8" t="s">
        <v>31</v>
      </c>
      <c r="C24" s="1">
        <f>gc!C26*'sample '!$J27</f>
        <v>3.4296821984904149</v>
      </c>
      <c r="D24" s="1">
        <f>gc!D26*'sample '!$J27</f>
        <v>7.5243288940446833</v>
      </c>
      <c r="E24" s="1">
        <f>gc!E26*'sample '!$J27</f>
        <v>3.2882580625594726</v>
      </c>
      <c r="F24" s="1">
        <f>gc!F26*'sample '!$J27</f>
        <v>0.93661029414552255</v>
      </c>
      <c r="G24" s="1">
        <f>gc!G26*'sample '!$J27</f>
        <v>0.23667360423988085</v>
      </c>
      <c r="H24" s="1">
        <f>gc!H26*'sample '!$J27</f>
        <v>0.55773539413377016</v>
      </c>
      <c r="I24" s="1">
        <f>gc!I26*'sample '!$J27</f>
        <v>0.58738119879748751</v>
      </c>
      <c r="J24" s="1">
        <f>gc!J26*'sample '!$J27</f>
        <v>0.85732103525272874</v>
      </c>
      <c r="K24" s="1">
        <f>gc!K26*'sample '!$J27</f>
        <v>0.11376861866472568</v>
      </c>
      <c r="L24" s="1">
        <f>gc!L26*'sample '!$J27</f>
        <v>2.2643594496950126</v>
      </c>
      <c r="M24" s="1">
        <f>gc!M26*'sample '!$J27</f>
        <v>4.1949382252702065</v>
      </c>
      <c r="N24" s="1">
        <f>gc!N26*'sample '!$J27</f>
        <v>0.14197383435501423</v>
      </c>
      <c r="O24" s="1">
        <f>gc!O26*'sample '!$J27</f>
        <v>36.310082985506924</v>
      </c>
      <c r="P24" s="1">
        <f>gc!P26*'sample '!$J27</f>
        <v>2.832273742233141</v>
      </c>
      <c r="Q24" s="1">
        <f>gc!Q26*'sample '!$J27</f>
        <v>0.97014189801388295</v>
      </c>
      <c r="R24" s="1">
        <f>gc!R26*'sample '!$J27</f>
        <v>4.7695815847236922</v>
      </c>
      <c r="S24" s="1">
        <f>gc!S26*'sample '!$J27</f>
        <v>0.33865213946417677</v>
      </c>
      <c r="T24" s="1">
        <f>gc!T26*'sample '!$J27</f>
        <v>8.0616117157793793E-2</v>
      </c>
      <c r="U24" s="1">
        <f>gc!U26*'sample '!$J27</f>
        <v>2.3447481054359495E-2</v>
      </c>
    </row>
    <row r="25" spans="1:21" x14ac:dyDescent="0.15">
      <c r="A25" s="54" t="s">
        <v>5</v>
      </c>
      <c r="B25" s="13" t="s">
        <v>32</v>
      </c>
      <c r="C25" s="1">
        <f>gc!C27*'sample '!$J28</f>
        <v>3.5290705102025828</v>
      </c>
      <c r="D25" s="1">
        <f>gc!D27*'sample '!$J28</f>
        <v>7.5625981286358588</v>
      </c>
      <c r="E25" s="1">
        <f>gc!E27*'sample '!$J28</f>
        <v>3.5742384798988538</v>
      </c>
      <c r="F25" s="1">
        <f>gc!F27*'sample '!$J28</f>
        <v>0.91074194847779677</v>
      </c>
      <c r="G25" s="1">
        <f>gc!G27*'sample '!$J28</f>
        <v>0.22015022015021998</v>
      </c>
      <c r="H25" s="1">
        <f>gc!H27*'sample '!$J28</f>
        <v>0.58760247439492674</v>
      </c>
      <c r="I25" s="1">
        <f>gc!I27*'sample '!$J28</f>
        <v>0.59243691319162961</v>
      </c>
      <c r="J25" s="1">
        <f>gc!J27*'sample '!$J28</f>
        <v>0.82621780734988215</v>
      </c>
      <c r="K25" s="1">
        <f>gc!K27*'sample '!$J28</f>
        <v>0.10525812412604857</v>
      </c>
      <c r="L25" s="1">
        <f>gc!L27*'sample '!$J28</f>
        <v>2.1669106574766936</v>
      </c>
      <c r="M25" s="1">
        <f>gc!M27*'sample '!$J28</f>
        <v>4.1532890589494329</v>
      </c>
      <c r="N25" s="1">
        <f>gc!N27*'sample '!$J28</f>
        <v>0.14080957477183881</v>
      </c>
      <c r="O25" s="1">
        <f>gc!O27*'sample '!$J28</f>
        <v>36.2727593859669</v>
      </c>
      <c r="P25" s="1">
        <f>gc!P27*'sample '!$J28</f>
        <v>2.7739556041442812</v>
      </c>
      <c r="Q25" s="1">
        <f>gc!Q27*'sample '!$J28</f>
        <v>1.0051094956755326</v>
      </c>
      <c r="R25" s="1">
        <f>gc!R27*'sample '!$J28</f>
        <v>5.029369652011157</v>
      </c>
      <c r="S25" s="1">
        <f>gc!S27*'sample '!$J28</f>
        <v>0.32903853658570614</v>
      </c>
      <c r="T25" s="1">
        <f>gc!T27*'sample '!$J28</f>
        <v>7.6495831212812282E-2</v>
      </c>
      <c r="U25" s="1">
        <f>gc!U27*'sample '!$J28</f>
        <v>2.405002405002403E-2</v>
      </c>
    </row>
    <row r="26" spans="1:21" x14ac:dyDescent="0.15">
      <c r="A26" s="54"/>
      <c r="B26" s="21" t="s">
        <v>33</v>
      </c>
      <c r="C26" s="1">
        <f>gc!C28*'sample '!$J29</f>
        <v>4.2163170497921474</v>
      </c>
      <c r="D26" s="1">
        <f>gc!D28*'sample '!$J29</f>
        <v>3.5650766647518863</v>
      </c>
      <c r="E26" s="1">
        <f>gc!E28*'sample '!$J29</f>
        <v>3.2134062195150941</v>
      </c>
      <c r="F26" s="1">
        <f>gc!F28*'sample '!$J29</f>
        <v>1.0273518624895048</v>
      </c>
      <c r="G26" s="1">
        <f>gc!G28*'sample '!$J29</f>
        <v>0.27528823635380995</v>
      </c>
      <c r="H26" s="1">
        <f>gc!H28*'sample '!$J29</f>
        <v>0.62979473356831794</v>
      </c>
      <c r="I26" s="1">
        <f>gc!I28*'sample '!$J29</f>
        <v>0.69715893447721422</v>
      </c>
      <c r="J26" s="1">
        <f>gc!J28*'sample '!$J29</f>
        <v>0.87410945843516152</v>
      </c>
      <c r="K26" s="1">
        <f>gc!K28*'sample '!$J29</f>
        <v>0.12204583229946661</v>
      </c>
      <c r="L26" s="1">
        <f>gc!L28*'sample '!$J29</f>
        <v>1.6740354449138848</v>
      </c>
      <c r="M26" s="1">
        <f>gc!M28*'sample '!$J29</f>
        <v>3.7058595595558144</v>
      </c>
      <c r="N26" s="1">
        <f>gc!N28*'sample '!$J29</f>
        <v>0.19871483295547618</v>
      </c>
      <c r="O26" s="1">
        <f>gc!O28*'sample '!$J29</f>
        <v>35.93026116321041</v>
      </c>
      <c r="P26" s="1">
        <f>gc!P28*'sample '!$J29</f>
        <v>1.6350636295347079</v>
      </c>
      <c r="Q26" s="1">
        <f>gc!Q28*'sample '!$J29</f>
        <v>0.82446261594885106</v>
      </c>
      <c r="R26" s="1">
        <f>gc!R28*'sample '!$J29</f>
        <v>4.5548269392222345</v>
      </c>
      <c r="S26" s="1">
        <f>gc!S28*'sample '!$J29</f>
        <v>0.36766705302121294</v>
      </c>
      <c r="T26" s="1">
        <f>gc!T28*'sample '!$J29</f>
        <v>4.5886683684394754E-2</v>
      </c>
      <c r="U26" s="1">
        <f>gc!U28*'sample '!$J29</f>
        <v>2.3007073347314593E-2</v>
      </c>
    </row>
    <row r="27" spans="1:21" x14ac:dyDescent="0.15">
      <c r="A27" s="54"/>
      <c r="B27" s="64" t="s">
        <v>34</v>
      </c>
      <c r="C27" s="1">
        <f>gc!C29*'sample '!$J30</f>
        <v>1.6941886919820472</v>
      </c>
      <c r="D27" s="1">
        <f>gc!D29*'sample '!$J30</f>
        <v>0.85913456869335114</v>
      </c>
      <c r="E27" s="1">
        <f>gc!E29*'sample '!$J30</f>
        <v>3.0240130466924473</v>
      </c>
      <c r="F27" s="1">
        <f>gc!F29*'sample '!$J30</f>
        <v>0.65197640089815412</v>
      </c>
      <c r="G27" s="1">
        <f>gc!G29*'sample '!$J30</f>
        <v>0.11482989254947037</v>
      </c>
      <c r="H27" s="1">
        <f>gc!H29*'sample '!$J30</f>
        <v>6.087112039479723E-2</v>
      </c>
      <c r="I27" s="1">
        <f>gc!I29*'sample '!$J30</f>
        <v>0.1830644549275092</v>
      </c>
      <c r="J27" s="1">
        <f>gc!J29*'sample '!$J30</f>
        <v>5.5617205033781604E-3</v>
      </c>
      <c r="K27" s="1">
        <f>gc!K29*'sample '!$J30</f>
        <v>5.2459548831959073E-2</v>
      </c>
      <c r="L27" s="1">
        <f>gc!L29*'sample '!$J30</f>
        <v>1.0880248409363855</v>
      </c>
      <c r="M27" s="1">
        <f>gc!M29*'sample '!$J30</f>
        <v>1.9325121304414505</v>
      </c>
      <c r="N27" s="1">
        <f>gc!N29*'sample '!$J30</f>
        <v>0.13673447401673502</v>
      </c>
      <c r="O27" s="1">
        <f>gc!O29*'sample '!$J30</f>
        <v>5.8966310727168407</v>
      </c>
      <c r="P27" s="1">
        <f>gc!P29*'sample '!$J30</f>
        <v>0.40347681829254112</v>
      </c>
      <c r="Q27" s="1">
        <f>gc!Q29*'sample '!$J30</f>
        <v>0.23430339716044446</v>
      </c>
      <c r="R27" s="1">
        <f>gc!R29*'sample '!$J30</f>
        <v>1.2933786337591124</v>
      </c>
      <c r="S27" s="1">
        <f>gc!S29*'sample '!$J30</f>
        <v>0.150280553773293</v>
      </c>
      <c r="T27" s="1">
        <f>gc!T29*'sample '!$J30</f>
        <v>0</v>
      </c>
      <c r="U27" s="1">
        <f>gc!U29*'sample '!$J30</f>
        <v>9.2474217339088213E-3</v>
      </c>
    </row>
    <row r="28" spans="1:21" x14ac:dyDescent="0.15">
      <c r="A28" s="54"/>
      <c r="B28" s="61" t="s">
        <v>35</v>
      </c>
      <c r="C28" s="1">
        <f>gc!C30*'sample '!$J31</f>
        <v>2.1278686863274507</v>
      </c>
      <c r="D28" s="1">
        <f>gc!D30*'sample '!$J31</f>
        <v>1.3662005791537262</v>
      </c>
      <c r="E28" s="1">
        <f>gc!E30*'sample '!$J31</f>
        <v>3.1944602990818778</v>
      </c>
      <c r="F28" s="1">
        <f>gc!F30*'sample '!$J31</f>
        <v>0.8075333083283045</v>
      </c>
      <c r="G28" s="1">
        <f>gc!G30*'sample '!$J31</f>
        <v>0.19746789144711538</v>
      </c>
      <c r="H28" s="1">
        <f>gc!H30*'sample '!$J31</f>
        <v>0.18378113300733595</v>
      </c>
      <c r="I28" s="1">
        <f>gc!I30*'sample '!$J31</f>
        <v>0.55729859498144385</v>
      </c>
      <c r="J28" s="1">
        <f>gc!J30*'sample '!$J31</f>
        <v>0.15581064049370164</v>
      </c>
      <c r="K28" s="1">
        <f>gc!K30*'sample '!$J31</f>
        <v>7.6937054889143014E-2</v>
      </c>
      <c r="L28" s="1">
        <f>gc!L30*'sample '!$J31</f>
        <v>1.18107989106505</v>
      </c>
      <c r="M28" s="1">
        <f>gc!M30*'sample '!$J31</f>
        <v>2.0410305721414459</v>
      </c>
      <c r="N28" s="1">
        <f>gc!N30*'sample '!$J31</f>
        <v>0.13742087888791291</v>
      </c>
      <c r="O28" s="1">
        <f>gc!O30*'sample '!$J31</f>
        <v>6.9321684251724474</v>
      </c>
      <c r="P28" s="1">
        <f>gc!P30*'sample '!$J31</f>
        <v>0.55412443185392046</v>
      </c>
      <c r="Q28" s="1">
        <f>gc!Q30*'sample '!$J31</f>
        <v>0.23573257355322208</v>
      </c>
      <c r="R28" s="1">
        <f>gc!R30*'sample '!$J31</f>
        <v>1.1559341125272853</v>
      </c>
      <c r="S28" s="1">
        <f>gc!S30*'sample '!$J31</f>
        <v>0.30534575663895125</v>
      </c>
      <c r="T28" s="1">
        <f>gc!T30*'sample '!$J31</f>
        <v>4.7248437379876815E-2</v>
      </c>
      <c r="U28" s="1">
        <f>gc!U30*'sample '!$J31</f>
        <v>4.6651461745801336E-2</v>
      </c>
    </row>
    <row r="29" spans="1:21" x14ac:dyDescent="0.15">
      <c r="A29" s="56"/>
      <c r="B29" s="63" t="s">
        <v>36</v>
      </c>
      <c r="C29" s="1">
        <f>gc!C31*'sample '!$J32</f>
        <v>2.0444587666964282</v>
      </c>
      <c r="D29" s="1">
        <f>gc!D31*'sample '!$J32</f>
        <v>0.88875298704831074</v>
      </c>
      <c r="E29" s="1">
        <f>gc!E31*'sample '!$J32</f>
        <v>2.6319094893741748</v>
      </c>
      <c r="F29" s="1">
        <f>gc!F31*'sample '!$J32</f>
        <v>0.64256699055041089</v>
      </c>
      <c r="G29" s="1">
        <f>gc!G31*'sample '!$J32</f>
        <v>0.13848754203407326</v>
      </c>
      <c r="H29" s="1">
        <f>gc!H31*'sample '!$J32</f>
        <v>0.16062274202799148</v>
      </c>
      <c r="I29" s="1">
        <f>gc!I31*'sample '!$J32</f>
        <v>0.17182338129222943</v>
      </c>
      <c r="J29" s="1">
        <f>gc!J31*'sample '!$J32</f>
        <v>5.0288843031403185E-2</v>
      </c>
      <c r="K29" s="1">
        <f>gc!K31*'sample '!$J32</f>
        <v>7.1106320758940467E-2</v>
      </c>
      <c r="L29" s="1">
        <f>gc!L31*'sample '!$J32</f>
        <v>1.0019377274865886</v>
      </c>
      <c r="M29" s="1">
        <f>gc!M31*'sample '!$J32</f>
        <v>1.6579733600481814</v>
      </c>
      <c r="N29" s="1">
        <f>gc!N31*'sample '!$J32</f>
        <v>0.10806589624964419</v>
      </c>
      <c r="O29" s="1">
        <f>gc!O31*'sample '!$J32</f>
        <v>6.6410668144317624</v>
      </c>
      <c r="P29" s="1">
        <f>gc!P31*'sample '!$J32</f>
        <v>0.4343415316494082</v>
      </c>
      <c r="Q29" s="1">
        <f>gc!Q31*'sample '!$J32</f>
        <v>0.20341070446614934</v>
      </c>
      <c r="R29" s="1">
        <f>gc!R31*'sample '!$J32</f>
        <v>0.80832124717344356</v>
      </c>
      <c r="S29" s="1">
        <f>gc!S31*'sample '!$J32</f>
        <v>0.23902721687765713</v>
      </c>
      <c r="T29" s="1">
        <f>gc!T31*'sample '!$J32</f>
        <v>1.3202563476624369E-2</v>
      </c>
      <c r="U29" s="1">
        <f>gc!U31*'sample '!$J32</f>
        <v>3.4666231930944598E-2</v>
      </c>
    </row>
    <row r="30" spans="1:21" x14ac:dyDescent="0.15">
      <c r="A30" s="54"/>
      <c r="B30" s="8" t="s">
        <v>37</v>
      </c>
      <c r="C30" s="1">
        <f>gc!C32*'sample '!$J33</f>
        <v>4.6691850069534855</v>
      </c>
      <c r="D30" s="1">
        <f>gc!D32*'sample '!$J33</f>
        <v>4.8571223593298116</v>
      </c>
      <c r="E30" s="1">
        <f>gc!E32*'sample '!$J33</f>
        <v>4.8493134809386067</v>
      </c>
      <c r="F30" s="1">
        <f>gc!F32*'sample '!$J33</f>
        <v>1.8481931966181748</v>
      </c>
      <c r="G30" s="1">
        <f>gc!G32*'sample '!$J33</f>
        <v>0.46226904483344705</v>
      </c>
      <c r="H30" s="1">
        <f>gc!H32*'sample '!$J33</f>
        <v>0.71240149224078875</v>
      </c>
      <c r="I30" s="1">
        <f>gc!I32*'sample '!$J33</f>
        <v>0.78400587183505821</v>
      </c>
      <c r="J30" s="1">
        <f>gc!J32*'sample '!$J33</f>
        <v>0.98518796494558536</v>
      </c>
      <c r="K30" s="1">
        <f>gc!K32*'sample '!$J33</f>
        <v>0.18415708262510747</v>
      </c>
      <c r="L30" s="1">
        <f>gc!L32*'sample '!$J33</f>
        <v>3.0167104478929803</v>
      </c>
      <c r="M30" s="1">
        <f>gc!M32*'sample '!$J33</f>
        <v>4.3042096200966835</v>
      </c>
      <c r="N30" s="1">
        <f>gc!N32*'sample '!$J33</f>
        <v>0.22455354186441781</v>
      </c>
      <c r="O30" s="1">
        <f>gc!O32*'sample '!$J33</f>
        <v>49.624373634136077</v>
      </c>
      <c r="P30" s="1">
        <f>gc!P32*'sample '!$J33</f>
        <v>2.1052515397011087</v>
      </c>
      <c r="Q30" s="1">
        <f>gc!Q32*'sample '!$J33</f>
        <v>0.91835721065760056</v>
      </c>
      <c r="R30" s="1">
        <f>gc!R32*'sample '!$J33</f>
        <v>5.659174190415218</v>
      </c>
      <c r="S30" s="1">
        <f>gc!S32*'sample '!$J33</f>
        <v>0.5675095472506122</v>
      </c>
      <c r="T30" s="1">
        <f>gc!T32*'sample '!$J33</f>
        <v>7.9937528972870292E-2</v>
      </c>
      <c r="U30" s="1">
        <f>gc!U32*'sample '!$J33</f>
        <v>3.934791726451952E-2</v>
      </c>
    </row>
    <row r="31" spans="1:21" x14ac:dyDescent="0.15">
      <c r="A31" s="54" t="s">
        <v>6</v>
      </c>
      <c r="B31" s="21" t="s">
        <v>38</v>
      </c>
      <c r="C31" s="1">
        <f>gc!C33*'sample '!$J34</f>
        <v>4.0959989453002095</v>
      </c>
      <c r="D31" s="1">
        <f>gc!D33*'sample '!$J34</f>
        <v>3.9855673405971563</v>
      </c>
      <c r="E31" s="1">
        <f>gc!E33*'sample '!$J34</f>
        <v>3.3440291800276176</v>
      </c>
      <c r="F31" s="1">
        <f>gc!F33*'sample '!$J34</f>
        <v>1.4940517199828764</v>
      </c>
      <c r="G31" s="1">
        <f>gc!G33*'sample '!$J34</f>
        <v>0.4168474115909242</v>
      </c>
      <c r="H31" s="1">
        <f>gc!H33*'sample '!$J34</f>
        <v>0.64550746086695232</v>
      </c>
      <c r="I31" s="1">
        <f>gc!I33*'sample '!$J34</f>
        <v>0.74945351240548164</v>
      </c>
      <c r="J31" s="1">
        <f>gc!J33*'sample '!$J34</f>
        <v>0.73726209006342425</v>
      </c>
      <c r="K31" s="1">
        <f>gc!K33*'sample '!$J34</f>
        <v>0.14165440436396226</v>
      </c>
      <c r="L31" s="1">
        <f>gc!L33*'sample '!$J34</f>
        <v>1.7966045471170136</v>
      </c>
      <c r="M31" s="1">
        <f>gc!M33*'sample '!$J34</f>
        <v>2.9881388801469799</v>
      </c>
      <c r="N31" s="1">
        <f>gc!N33*'sample '!$J34</f>
        <v>0.17953995809552989</v>
      </c>
      <c r="O31" s="1">
        <f>gc!O33*'sample '!$J34</f>
        <v>30.900825614461887</v>
      </c>
      <c r="P31" s="1">
        <f>gc!P33*'sample '!$J34</f>
        <v>1.6860666218702791</v>
      </c>
      <c r="Q31" s="1">
        <f>gc!Q33*'sample '!$J34</f>
        <v>0.60666502224225816</v>
      </c>
      <c r="R31" s="1">
        <f>gc!R33*'sample '!$J34</f>
        <v>4.4606784101251211</v>
      </c>
      <c r="S31" s="1">
        <f>gc!S33*'sample '!$J34</f>
        <v>0.39359865270607081</v>
      </c>
      <c r="T31" s="1">
        <f>gc!T33*'sample '!$J34</f>
        <v>7.8181039786565112E-2</v>
      </c>
      <c r="U31" s="1">
        <f>gc!U33*'sample '!$J34</f>
        <v>3.1222799660908369E-2</v>
      </c>
    </row>
    <row r="32" spans="1:21" x14ac:dyDescent="0.15">
      <c r="A32" s="54"/>
      <c r="B32" s="64" t="s">
        <v>39</v>
      </c>
      <c r="C32" s="1">
        <f>gc!C34*'sample '!$J35</f>
        <v>2.6708331311972238</v>
      </c>
      <c r="D32" s="1">
        <f>gc!D34*'sample '!$J35</f>
        <v>1.3183844017017372</v>
      </c>
      <c r="E32" s="1">
        <f>gc!E34*'sample '!$J35</f>
        <v>4.7108961554767532</v>
      </c>
      <c r="F32" s="1">
        <f>gc!F34*'sample '!$J35</f>
        <v>1.452743391204018</v>
      </c>
      <c r="G32" s="1">
        <f>gc!G34*'sample '!$J35</f>
        <v>0.19644992754738907</v>
      </c>
      <c r="H32" s="1">
        <f>gc!H34*'sample '!$J35</f>
        <v>0.19755728185647381</v>
      </c>
      <c r="I32" s="1">
        <f>gc!I34*'sample '!$J35</f>
        <v>0.2863565512135543</v>
      </c>
      <c r="J32" s="1">
        <f>gc!J34*'sample '!$J35</f>
        <v>9.8580899087328921E-2</v>
      </c>
      <c r="K32" s="1">
        <f>gc!K34*'sample '!$J35</f>
        <v>8.6821850948000559E-2</v>
      </c>
      <c r="L32" s="1">
        <f>gc!L34*'sample '!$J35</f>
        <v>2.0452043121431376</v>
      </c>
      <c r="M32" s="1">
        <f>gc!M34*'sample '!$J35</f>
        <v>2.815870180108536</v>
      </c>
      <c r="N32" s="1">
        <f>gc!N34*'sample '!$J35</f>
        <v>0.20628428843521301</v>
      </c>
      <c r="O32" s="1">
        <f>gc!O34*'sample '!$J35</f>
        <v>13.320655005346911</v>
      </c>
      <c r="P32" s="1">
        <f>gc!P34*'sample '!$J35</f>
        <v>1.1147894023028728</v>
      </c>
      <c r="Q32" s="1">
        <f>gc!Q34*'sample '!$J35</f>
        <v>0.38910321174934481</v>
      </c>
      <c r="R32" s="1">
        <f>gc!R34*'sample '!$J35</f>
        <v>3.7003035205429966</v>
      </c>
      <c r="S32" s="1">
        <f>gc!S34*'sample '!$J35</f>
        <v>0.30096308186195764</v>
      </c>
      <c r="T32" s="1">
        <f>gc!T34*'sample '!$J35</f>
        <v>7.5141899545035423E-3</v>
      </c>
      <c r="U32" s="1">
        <f>gc!U34*'sample '!$J35</f>
        <v>3.6700885672522561E-2</v>
      </c>
    </row>
    <row r="33" spans="1:33" x14ac:dyDescent="0.15">
      <c r="A33" s="56"/>
      <c r="B33" s="63" t="s">
        <v>40</v>
      </c>
      <c r="C33" s="1">
        <f>gc!C35*'sample '!$J36</f>
        <v>1.622730554157908</v>
      </c>
      <c r="D33" s="1">
        <f>gc!D35*'sample '!$J36</f>
        <v>0.66646697618690975</v>
      </c>
      <c r="E33" s="1">
        <f>gc!E35*'sample '!$J36</f>
        <v>2.8312646297115851</v>
      </c>
      <c r="F33" s="1">
        <f>gc!F35*'sample '!$J36</f>
        <v>0.93424013004561957</v>
      </c>
      <c r="G33" s="1">
        <f>gc!G35*'sample '!$J36</f>
        <v>0.14000770715503319</v>
      </c>
      <c r="H33" s="1">
        <f>gc!H35*'sample '!$J36</f>
        <v>0.14880025847576694</v>
      </c>
      <c r="I33" s="1">
        <f>gc!I35*'sample '!$J36</f>
        <v>0.18081524199288843</v>
      </c>
      <c r="J33" s="1">
        <f>gc!J35*'sample '!$J36</f>
        <v>5.0525617876560958E-2</v>
      </c>
      <c r="K33" s="1">
        <f>gc!K35*'sample '!$J36</f>
        <v>6.6659318505754239E-2</v>
      </c>
      <c r="L33" s="1">
        <f>gc!L35*'sample '!$J36</f>
        <v>1.3538635900870495</v>
      </c>
      <c r="M33" s="1">
        <f>gc!M35*'sample '!$J36</f>
        <v>1.5808502439196761</v>
      </c>
      <c r="N33" s="1">
        <f>gc!N35*'sample '!$J36</f>
        <v>9.26162762325137E-2</v>
      </c>
      <c r="O33" s="1">
        <f>gc!O35*'sample '!$J36</f>
        <v>8.2015362143733324</v>
      </c>
      <c r="P33" s="1">
        <f>gc!P35*'sample '!$J36</f>
        <v>0.54606371360346484</v>
      </c>
      <c r="Q33" s="1">
        <f>gc!Q35*'sample '!$J36</f>
        <v>0.19654928119841197</v>
      </c>
      <c r="R33" s="1">
        <f>gc!R35*'sample '!$J36</f>
        <v>1.8599190916999986</v>
      </c>
      <c r="S33" s="1">
        <f>gc!S35*'sample '!$J36</f>
        <v>0.26379757443378471</v>
      </c>
      <c r="T33" s="1">
        <f>gc!T35*'sample '!$J36</f>
        <v>0</v>
      </c>
      <c r="U33" s="1">
        <f>gc!U35*'sample '!$J36</f>
        <v>3.058461631661933E-2</v>
      </c>
    </row>
    <row r="34" spans="1:33" x14ac:dyDescent="0.15">
      <c r="A34" s="54"/>
      <c r="B34" s="8" t="s">
        <v>41</v>
      </c>
      <c r="C34" s="1">
        <f>gc!C36*'sample '!$J37</f>
        <v>6.0317894225714204</v>
      </c>
      <c r="D34" s="1">
        <f>gc!D36*'sample '!$J37</f>
        <v>3.8617544833226289</v>
      </c>
      <c r="E34" s="1">
        <f>gc!E36*'sample '!$J37</f>
        <v>5.0265330188679318</v>
      </c>
      <c r="F34" s="1">
        <f>gc!F36*'sample '!$J37</f>
        <v>2.3135386850867485</v>
      </c>
      <c r="G34" s="1">
        <f>gc!G36*'sample '!$J37</f>
        <v>0.31124043460482548</v>
      </c>
      <c r="H34" s="1">
        <f>gc!H36*'sample '!$J37</f>
        <v>0.52488736929727275</v>
      </c>
      <c r="I34" s="1">
        <f>gc!I36*'sample '!$J37</f>
        <v>0.47073974823295822</v>
      </c>
      <c r="J34" s="1">
        <f>gc!J36*'sample '!$J37</f>
        <v>0.98255228109118653</v>
      </c>
      <c r="K34" s="1">
        <f>gc!K36*'sample '!$J37</f>
        <v>0.13588246246860233</v>
      </c>
      <c r="L34" s="1">
        <f>gc!L36*'sample '!$J37</f>
        <v>1.6428657485834475</v>
      </c>
      <c r="M34" s="1">
        <f>gc!M36*'sample '!$J37</f>
        <v>4.2040961431742563</v>
      </c>
      <c r="N34" s="1">
        <f>gc!N36*'sample '!$J37</f>
        <v>0.13490127928033196</v>
      </c>
      <c r="O34" s="1">
        <f>gc!O36*'sample '!$J37</f>
        <v>74.995573266546032</v>
      </c>
      <c r="P34" s="1">
        <f>gc!P36*'sample '!$J37</f>
        <v>2.6905412115193679</v>
      </c>
      <c r="Q34" s="1">
        <f>gc!Q36*'sample '!$J37</f>
        <v>1.160443074945968</v>
      </c>
      <c r="R34" s="1">
        <f>gc!R36*'sample '!$J37</f>
        <v>8.9385788451428354</v>
      </c>
      <c r="S34" s="1">
        <f>gc!S36*'sample '!$J37</f>
        <v>0.30460033442374013</v>
      </c>
      <c r="T34" s="1">
        <f>gc!T36*'sample '!$J37</f>
        <v>6.2179632279922979E-2</v>
      </c>
      <c r="U34" s="1">
        <f>gc!U36*'sample '!$J37</f>
        <v>2.6811401074829173E-2</v>
      </c>
    </row>
    <row r="35" spans="1:33" x14ac:dyDescent="0.15">
      <c r="A35" s="54" t="s">
        <v>7</v>
      </c>
      <c r="B35" s="21" t="s">
        <v>42</v>
      </c>
      <c r="C35" s="1">
        <f>gc!C37*'sample '!$J38</f>
        <v>2.5999416323821491</v>
      </c>
      <c r="D35" s="1">
        <f>gc!D37*'sample '!$J38</f>
        <v>1.7485750295066398</v>
      </c>
      <c r="E35" s="1">
        <f>gc!E37*'sample '!$J38</f>
        <v>2.663991053742115</v>
      </c>
      <c r="F35" s="1">
        <f>gc!F37*'sample '!$J38</f>
        <v>1.2454610137887048</v>
      </c>
      <c r="G35" s="1">
        <f>gc!G37*'sample '!$J38</f>
        <v>0.11638012298521962</v>
      </c>
      <c r="H35" s="1">
        <f>gc!H37*'sample '!$J38</f>
        <v>0.3424416517519327</v>
      </c>
      <c r="I35" s="1">
        <f>gc!I37*'sample '!$J38</f>
        <v>0.2604428965834284</v>
      </c>
      <c r="J35" s="1">
        <f>gc!J37*'sample '!$J38</f>
        <v>0.53925480564358075</v>
      </c>
      <c r="K35" s="1">
        <f>gc!K37*'sample '!$J38</f>
        <v>6.8730452658954944E-2</v>
      </c>
      <c r="L35" s="1">
        <f>gc!L37*'sample '!$J38</f>
        <v>0.87995317677382079</v>
      </c>
      <c r="M35" s="1">
        <f>gc!M37*'sample '!$J38</f>
        <v>2.1467048122293084</v>
      </c>
      <c r="N35" s="1">
        <f>gc!N37*'sample '!$J38</f>
        <v>7.4977208220020131E-2</v>
      </c>
      <c r="O35" s="1">
        <f>gc!O37*'sample '!$J38</f>
        <v>38.300133522382453</v>
      </c>
      <c r="P35" s="1">
        <f>gc!P37*'sample '!$J38</f>
        <v>0.96463141882381553</v>
      </c>
      <c r="Q35" s="1">
        <f>gc!Q37*'sample '!$J38</f>
        <v>0.58388601785635919</v>
      </c>
      <c r="R35" s="1">
        <f>gc!R37*'sample '!$J38</f>
        <v>4.5787104113884025</v>
      </c>
      <c r="S35" s="1">
        <f>gc!S37*'sample '!$J38</f>
        <v>0.18653102652110928</v>
      </c>
      <c r="T35" s="1">
        <f>gc!T37*'sample '!$J38</f>
        <v>0</v>
      </c>
      <c r="U35" s="1">
        <f>gc!U37*'sample '!$J38</f>
        <v>1.7045410523216634E-2</v>
      </c>
    </row>
    <row r="36" spans="1:33" x14ac:dyDescent="0.15">
      <c r="A36" s="54"/>
      <c r="B36" s="64" t="s">
        <v>43</v>
      </c>
      <c r="C36" s="1">
        <f>gc!C38*'sample '!$J39</f>
        <v>2.0884887022180929</v>
      </c>
      <c r="D36" s="1">
        <f>gc!D38*'sample '!$J39</f>
        <v>0.76112054868730472</v>
      </c>
      <c r="E36" s="1">
        <f>gc!E38*'sample '!$J39</f>
        <v>3.0382748519433829</v>
      </c>
      <c r="F36" s="1">
        <f>gc!F38*'sample '!$J39</f>
        <v>1.4805035095522039</v>
      </c>
      <c r="G36" s="1">
        <f>gc!G38*'sample '!$J39</f>
        <v>0.15675108095545448</v>
      </c>
      <c r="H36" s="1">
        <f>gc!H38*'sample '!$J39</f>
        <v>0.12943459258095061</v>
      </c>
      <c r="I36" s="1">
        <f>gc!I38*'sample '!$J39</f>
        <v>0.23508482114492693</v>
      </c>
      <c r="J36" s="1">
        <f>gc!J38*'sample '!$J39</f>
        <v>9.2483137763718137E-2</v>
      </c>
      <c r="K36" s="1">
        <f>gc!K38*'sample '!$J39</f>
        <v>6.155092445517512E-2</v>
      </c>
      <c r="L36" s="1">
        <f>gc!L38*'sample '!$J39</f>
        <v>0.90240552298848775</v>
      </c>
      <c r="M36" s="1">
        <f>gc!M38*'sample '!$J39</f>
        <v>1.586509040566346</v>
      </c>
      <c r="N36" s="1">
        <f>gc!N38*'sample '!$J39</f>
        <v>0.11656010379847594</v>
      </c>
      <c r="O36" s="1">
        <f>gc!O38*'sample '!$J39</f>
        <v>16.451402148869239</v>
      </c>
      <c r="P36" s="1">
        <f>gc!P38*'sample '!$J39</f>
        <v>0.81403971361786609</v>
      </c>
      <c r="Q36" s="1">
        <f>gc!Q38*'sample '!$J39</f>
        <v>0.25433385388625673</v>
      </c>
      <c r="R36" s="1">
        <f>gc!R38*'sample '!$J39</f>
        <v>4.2400958397009161</v>
      </c>
      <c r="S36" s="1">
        <f>gc!S38*'sample '!$J39</f>
        <v>0.14970773238452273</v>
      </c>
      <c r="T36" s="1">
        <f>gc!T38*'sample '!$J39</f>
        <v>0</v>
      </c>
      <c r="U36" s="1">
        <f>gc!U38*'sample '!$J39</f>
        <v>5.4131373289950276E-3</v>
      </c>
    </row>
    <row r="37" spans="1:33" x14ac:dyDescent="0.15">
      <c r="A37" s="56"/>
      <c r="B37" s="63" t="s">
        <v>44</v>
      </c>
      <c r="C37" s="1">
        <f>gc!C39*'sample '!$J40</f>
        <v>2.9359832754188235</v>
      </c>
      <c r="D37" s="1">
        <f>gc!D39*'sample '!$J40</f>
        <v>1.7601421024380615</v>
      </c>
      <c r="E37" s="1">
        <f>gc!E39*'sample '!$J40</f>
        <v>5.8212560386473484</v>
      </c>
      <c r="F37" s="1">
        <f>gc!F39*'sample '!$J40</f>
        <v>2.5543478260869588</v>
      </c>
      <c r="G37" s="1">
        <f>gc!G39*'sample '!$J40</f>
        <v>0.19397830324603799</v>
      </c>
      <c r="H37" s="1">
        <f>gc!H39*'sample '!$J40</f>
        <v>0.17120094923298601</v>
      </c>
      <c r="I37" s="1">
        <f>gc!I39*'sample '!$J40</f>
        <v>0.36733338983529712</v>
      </c>
      <c r="J37" s="1">
        <f>gc!J39*'sample '!$J40</f>
        <v>0.1215498488572479</v>
      </c>
      <c r="K37" s="1">
        <f>gc!K39*'sample '!$J40</f>
        <v>9.1427239596576074E-2</v>
      </c>
      <c r="L37" s="1">
        <f>gc!L39*'sample '!$J40</f>
        <v>1.5309913269486128</v>
      </c>
      <c r="M37" s="1">
        <f>gc!M39*'sample '!$J40</f>
        <v>2.7169675396220043</v>
      </c>
      <c r="N37" s="1">
        <f>gc!N39*'sample '!$J40</f>
        <v>0.12458682939232149</v>
      </c>
      <c r="O37" s="1">
        <f>gc!O39*'sample '!$J40</f>
        <v>34.001221854959489</v>
      </c>
      <c r="P37" s="1">
        <f>gc!P39*'sample '!$J40</f>
        <v>1.2768737463626874</v>
      </c>
      <c r="Q37" s="1">
        <f>gc!Q39*'sample '!$J40</f>
        <v>0.44954374664519631</v>
      </c>
      <c r="R37" s="1">
        <f>gc!R39*'sample '!$J40</f>
        <v>7.9215046472865005</v>
      </c>
      <c r="S37" s="1">
        <f>gc!S39*'sample '!$J40</f>
        <v>0.22533689295703047</v>
      </c>
      <c r="T37" s="1">
        <f>gc!T39*'sample '!$J40</f>
        <v>0</v>
      </c>
      <c r="U37" s="1">
        <f>gc!U39*'sample '!$J40</f>
        <v>1.0135039692629327E-2</v>
      </c>
    </row>
    <row r="38" spans="1:33" x14ac:dyDescent="0.15">
      <c r="A38" s="54"/>
      <c r="B38" s="8" t="s">
        <v>45</v>
      </c>
      <c r="C38" s="1">
        <f>gc!C40*'sample '!$J41</f>
        <v>3.2096434157190217</v>
      </c>
      <c r="D38" s="1">
        <f>gc!D40*'sample '!$J41</f>
        <v>1.1490663956744687</v>
      </c>
      <c r="E38" s="1">
        <f>gc!E40*'sample '!$J41</f>
        <v>2.3053829863284609</v>
      </c>
      <c r="F38" s="1">
        <f>gc!F40*'sample '!$J41</f>
        <v>1.6500459179015379</v>
      </c>
      <c r="G38" s="1">
        <f>gc!G40*'sample '!$J41</f>
        <v>0.23943545148426126</v>
      </c>
      <c r="H38" s="1">
        <f>gc!H40*'sample '!$J41</f>
        <v>0.34501082158732149</v>
      </c>
      <c r="I38" s="1">
        <f>gc!I40*'sample '!$J41</f>
        <v>0.38578197977464146</v>
      </c>
      <c r="J38" s="1">
        <f>gc!J40*'sample '!$J41</f>
        <v>0.44042696786104951</v>
      </c>
      <c r="K38" s="1">
        <f>gc!K40*'sample '!$J41</f>
        <v>0.14983736291015076</v>
      </c>
      <c r="L38" s="1">
        <f>gc!L40*'sample '!$J41</f>
        <v>0.9913522777248357</v>
      </c>
      <c r="M38" s="1">
        <f>gc!M40*'sample '!$J41</f>
        <v>1.6357245451024793</v>
      </c>
      <c r="N38" s="1">
        <f>gc!N40*'sample '!$J41</f>
        <v>0.11667443402233066</v>
      </c>
      <c r="O38" s="1">
        <f>gc!O40*'sample '!$J41</f>
        <v>41.750874349645599</v>
      </c>
      <c r="P38" s="1">
        <f>gc!P40*'sample '!$J41</f>
        <v>1.2750944763061844</v>
      </c>
      <c r="Q38" s="1">
        <f>gc!Q40*'sample '!$J41</f>
        <v>0.42982020113174674</v>
      </c>
      <c r="R38" s="1">
        <f>gc!R40*'sample '!$J41</f>
        <v>4.8372674343320332</v>
      </c>
      <c r="S38" s="1">
        <f>gc!S40*'sample '!$J41</f>
        <v>0.25697913316310805</v>
      </c>
      <c r="T38" s="1">
        <f>gc!T40*'sample '!$J41</f>
        <v>0</v>
      </c>
      <c r="U38" s="1">
        <f>gc!U40*'sample '!$J41</f>
        <v>2.036320194866147E-2</v>
      </c>
    </row>
    <row r="39" spans="1:33" x14ac:dyDescent="0.15">
      <c r="A39" s="54" t="s">
        <v>8</v>
      </c>
      <c r="B39" s="21" t="s">
        <v>46</v>
      </c>
      <c r="C39" s="1">
        <f>gc!C41*'sample '!$J42</f>
        <v>2.9456791724302622</v>
      </c>
      <c r="D39" s="1">
        <f>gc!D41*'sample '!$J42</f>
        <v>1.9290464185596763</v>
      </c>
      <c r="E39" s="1">
        <f>gc!E41*'sample '!$J42</f>
        <v>2.4345757131669292</v>
      </c>
      <c r="F39" s="1">
        <f>gc!F41*'sample '!$J42</f>
        <v>1.6833680763241516</v>
      </c>
      <c r="G39" s="1">
        <f>gc!G41*'sample '!$J42</f>
        <v>0.15693645491825159</v>
      </c>
      <c r="H39" s="1">
        <f>gc!H41*'sample '!$J42</f>
        <v>0.36187595546519186</v>
      </c>
      <c r="I39" s="1">
        <f>gc!I41*'sample '!$J42</f>
        <v>0.44228624561034557</v>
      </c>
      <c r="J39" s="1">
        <f>gc!J41*'sample '!$J42</f>
        <v>0.55074525790790163</v>
      </c>
      <c r="K39" s="1">
        <f>gc!K41*'sample '!$J42</f>
        <v>0.11492267131364882</v>
      </c>
      <c r="L39" s="1">
        <f>gc!L41*'sample '!$J42</f>
        <v>0.75909448683489089</v>
      </c>
      <c r="M39" s="1">
        <f>gc!M41*'sample '!$J42</f>
        <v>1.7245516651927424</v>
      </c>
      <c r="N39" s="1">
        <f>gc!N41*'sample '!$J42</f>
        <v>9.5324145581367634E-2</v>
      </c>
      <c r="O39" s="1">
        <f>gc!O41*'sample '!$J42</f>
        <v>44.462769126401916</v>
      </c>
      <c r="P39" s="1">
        <f>gc!P41*'sample '!$J42</f>
        <v>1.943100429447878</v>
      </c>
      <c r="Q39" s="1">
        <f>gc!Q41*'sample '!$J42</f>
        <v>0.67233913692164615</v>
      </c>
      <c r="R39" s="1">
        <f>gc!R41*'sample '!$J42</f>
        <v>8.5543562096787298</v>
      </c>
      <c r="S39" s="1">
        <f>gc!S41*'sample '!$J42</f>
        <v>0.23381841743535461</v>
      </c>
      <c r="T39" s="1">
        <f>gc!T41*'sample '!$J42</f>
        <v>0</v>
      </c>
      <c r="U39" s="1">
        <f>gc!U41*'sample '!$J42</f>
        <v>0</v>
      </c>
    </row>
    <row r="40" spans="1:33" x14ac:dyDescent="0.15">
      <c r="A40" s="54"/>
      <c r="B40" s="61" t="s">
        <v>47</v>
      </c>
      <c r="C40" s="1">
        <f>gc!C42*'sample '!$J43</f>
        <v>2.3021521350119043</v>
      </c>
      <c r="D40" s="1">
        <f>gc!D42*'sample '!$J43</f>
        <v>1.9076485940935213</v>
      </c>
      <c r="E40" s="1">
        <f>gc!E42*'sample '!$J43</f>
        <v>3.3115388706229418</v>
      </c>
      <c r="F40" s="1">
        <f>gc!F42*'sample '!$J43</f>
        <v>2.1787547234647349</v>
      </c>
      <c r="G40" s="1">
        <f>gc!G42*'sample '!$J43</f>
        <v>0.24457407877096993</v>
      </c>
      <c r="H40" s="1">
        <f>gc!H42*'sample '!$J43</f>
        <v>0.17675371594810002</v>
      </c>
      <c r="I40" s="1">
        <f>gc!I42*'sample '!$J43</f>
        <v>0.48923581850207282</v>
      </c>
      <c r="J40" s="1">
        <f>gc!J42*'sample '!$J43</f>
        <v>0.16784151833458202</v>
      </c>
      <c r="K40" s="1">
        <f>gc!K42*'sample '!$J43</f>
        <v>8.0911066202725895E-2</v>
      </c>
      <c r="L40" s="1">
        <f>gc!L42*'sample '!$J43</f>
        <v>0.87903488789332007</v>
      </c>
      <c r="M40" s="1">
        <f>gc!M42*'sample '!$J43</f>
        <v>1.9603036108133884</v>
      </c>
      <c r="N40" s="1">
        <f>gc!N42*'sample '!$J43</f>
        <v>0.14957881830688116</v>
      </c>
      <c r="O40" s="1">
        <f>gc!O42*'sample '!$J43</f>
        <v>32.567215502197946</v>
      </c>
      <c r="P40" s="1">
        <f>gc!P42*'sample '!$J43</f>
        <v>1.4376981868207006</v>
      </c>
      <c r="Q40" s="1">
        <f>gc!Q42*'sample '!$J43</f>
        <v>0.43640547986193984</v>
      </c>
      <c r="R40" s="1">
        <f>gc!R42*'sample '!$J43</f>
        <v>15.356330114812481</v>
      </c>
      <c r="S40" s="1">
        <f>gc!S42*'sample '!$J43</f>
        <v>0.18175039067567897</v>
      </c>
      <c r="T40" s="1">
        <f>gc!T42*'sample '!$J43</f>
        <v>6.3992500897063816E-3</v>
      </c>
      <c r="U40" s="1">
        <f>gc!U42*'sample '!$J43</f>
        <v>0</v>
      </c>
    </row>
    <row r="41" spans="1:33" x14ac:dyDescent="0.15">
      <c r="A41" s="54"/>
      <c r="B41" s="61" t="s">
        <v>48</v>
      </c>
      <c r="C41" s="1">
        <f>gc!C43*'sample '!$J44</f>
        <v>1.7474135575737142</v>
      </c>
      <c r="D41" s="1">
        <f>gc!D43*'sample '!$J44</f>
        <v>1.6918789666928007</v>
      </c>
      <c r="E41" s="1">
        <f>gc!E43*'sample '!$J44</f>
        <v>3.1726141348195851</v>
      </c>
      <c r="F41" s="1">
        <f>gc!F43*'sample '!$J44</f>
        <v>2.0015725883827504</v>
      </c>
      <c r="G41" s="1">
        <f>gc!G43*'sample '!$J44</f>
        <v>0.11775687334189844</v>
      </c>
      <c r="H41" s="1">
        <f>gc!H43*'sample '!$J44</f>
        <v>0.12872468753321564</v>
      </c>
      <c r="I41" s="1">
        <f>gc!I43*'sample '!$J44</f>
        <v>0.47062623187278951</v>
      </c>
      <c r="J41" s="1">
        <f>gc!J43*'sample '!$J44</f>
        <v>0.13196153025797025</v>
      </c>
      <c r="K41" s="1">
        <f>gc!K43*'sample '!$J44</f>
        <v>8.1750341874793644E-2</v>
      </c>
      <c r="L41" s="1">
        <f>gc!L43*'sample '!$J44</f>
        <v>0.71916760175456562</v>
      </c>
      <c r="M41" s="1">
        <f>gc!M43*'sample '!$J44</f>
        <v>3.5028523450435141</v>
      </c>
      <c r="N41" s="1">
        <f>gc!N43*'sample '!$J44</f>
        <v>0.13321881627502369</v>
      </c>
      <c r="O41" s="1">
        <f>gc!O43*'sample '!$J44</f>
        <v>30.552585229724908</v>
      </c>
      <c r="P41" s="1">
        <f>gc!P43*'sample '!$J44</f>
        <v>2.1149155852818016</v>
      </c>
      <c r="Q41" s="1">
        <f>gc!Q43*'sample '!$J44</f>
        <v>0.5514937984590137</v>
      </c>
      <c r="R41" s="1">
        <f>gc!R43*'sample '!$J44</f>
        <v>15.073441553855726</v>
      </c>
      <c r="S41" s="1">
        <f>gc!S43*'sample '!$J44</f>
        <v>0.17198067667311792</v>
      </c>
      <c r="T41" s="1">
        <f>gc!T43*'sample '!$J44</f>
        <v>0</v>
      </c>
      <c r="U41" s="1">
        <f>gc!U43*'sample '!$J44</f>
        <v>0</v>
      </c>
    </row>
    <row r="45" spans="1:33" s="66" customFormat="1" x14ac:dyDescent="0.15">
      <c r="A45" s="67" t="s">
        <v>61</v>
      </c>
      <c r="B45" s="71">
        <f>AVERAGE(input_AA!B15:D15)</f>
        <v>57.067032983786106</v>
      </c>
      <c r="C45" s="71">
        <f>_xlfn.STDEV.P(input_AA!B15:D15)</f>
        <v>3.6576333080144932</v>
      </c>
      <c r="D45" s="71">
        <f>AVERAGE(input_AA!E15:G15)</f>
        <v>0.84207012231779854</v>
      </c>
      <c r="E45" s="71">
        <f>_xlfn.STDEV.P(input_AA!E15:G15)</f>
        <v>0.4110555053959965</v>
      </c>
      <c r="F45" s="71">
        <f>AVERAGE(input_AA!H15:I15)</f>
        <v>56.787851144670199</v>
      </c>
      <c r="G45" s="71">
        <f>_xlfn.STDEV.P(input_AA!H15:I15)</f>
        <v>2.3809241785754232</v>
      </c>
      <c r="H45" s="71">
        <f>AVERAGE(input_AA!J15:K15)</f>
        <v>1.2165796569976399</v>
      </c>
      <c r="I45" s="71">
        <f>_xlfn.STDEV.P(input_AA!J15:K15)</f>
        <v>0.15592562810969146</v>
      </c>
      <c r="J45" s="71">
        <f>AVERAGE(input_AA!L15:N15)</f>
        <v>73.267184998402186</v>
      </c>
      <c r="K45" s="71">
        <f>_xlfn.STDEV.P(input_AA!L15:N15)</f>
        <v>2.7513497075955806</v>
      </c>
      <c r="L45" s="71">
        <f>AVERAGE(input_AA!O15:Q15)</f>
        <v>6.6253835972282689</v>
      </c>
      <c r="M45" s="71">
        <f>_xlfn.STDEV.P(input_AA!O15:Q15)</f>
        <v>0.61929001323793054</v>
      </c>
      <c r="N45" s="71">
        <f>AVERAGE(input_AA!R15:T15)</f>
        <v>31.935236402373675</v>
      </c>
      <c r="O45" s="71">
        <f>_xlfn.STDEV.P(input_AA!R15:T15)</f>
        <v>2.3555688481363126</v>
      </c>
      <c r="P45" s="71">
        <f>AVERAGE(input_AA!U15:W15)</f>
        <v>5.1816234544312927</v>
      </c>
      <c r="Q45" s="71">
        <f>_xlfn.STDEV.P(input_AA!U15:W15)</f>
        <v>0.48054172425482822</v>
      </c>
      <c r="R45" s="71">
        <f>AVERAGE(input_AA!X15:Z15)</f>
        <v>36.171034511561409</v>
      </c>
      <c r="S45" s="71">
        <f>_xlfn.STDEV.P(input_AA!X15:Z15)</f>
        <v>0.1709329629372684</v>
      </c>
      <c r="T45" s="71">
        <f>AVERAGE(input_AA!AA15:AC15)</f>
        <v>6.4899554374403507</v>
      </c>
      <c r="U45" s="71">
        <f>_xlfn.STDEV.P(input_AA!AA15:AC15)</f>
        <v>0.43605075260789872</v>
      </c>
      <c r="V45" s="71">
        <f>AVERAGE(input_AA!AD15:AE15)</f>
        <v>40.262599624298986</v>
      </c>
      <c r="W45" s="71">
        <f>_xlfn.STDEV.P(input_AA!AD15:AE15)</f>
        <v>9.3617740098370774</v>
      </c>
      <c r="X45" s="71">
        <f>AVERAGE(input_AA!AF15:AG15)</f>
        <v>10.761095609860121</v>
      </c>
      <c r="Y45" s="71">
        <f>_xlfn.STDEV.P(input_AA!AF15:AG15)</f>
        <v>2.5595593954867937</v>
      </c>
      <c r="Z45" s="71">
        <f>AVERAGE(input_AA!AH15:AI15)</f>
        <v>56.647853394464242</v>
      </c>
      <c r="AA45" s="71">
        <f>_xlfn.STDEV.P(input_AA!AH15:AI15)</f>
        <v>18.34771987208179</v>
      </c>
      <c r="AB45" s="71">
        <f>AVERAGE(input_AA!AJ15:AK15)</f>
        <v>25.226312001914366</v>
      </c>
      <c r="AC45" s="71">
        <f>_xlfn.STDEV.P(input_AA!AJ15:AK15)</f>
        <v>8.7749098530451182</v>
      </c>
      <c r="AD45" s="71">
        <f>AVERAGE(input_AA!AL15:AM15)</f>
        <v>43.106821738023754</v>
      </c>
      <c r="AE45" s="71">
        <f>_xlfn.STDEV.P(input_AA!AL15:AM15)</f>
        <v>1.3559473883781585</v>
      </c>
      <c r="AF45" s="71">
        <f>AVERAGE(input_AA!AN15:AO15)</f>
        <v>31.559900365961425</v>
      </c>
      <c r="AG45" s="71">
        <f>_xlfn.STDEV.P(input_AA!AN15:AO15)</f>
        <v>1.0073151362365191</v>
      </c>
    </row>
    <row r="48" spans="1:33" x14ac:dyDescent="0.15">
      <c r="A48" s="27"/>
      <c r="B48" s="214" t="s">
        <v>1</v>
      </c>
      <c r="C48" s="214"/>
      <c r="D48" s="214" t="s">
        <v>2</v>
      </c>
      <c r="E48" s="214"/>
      <c r="F48" s="214" t="s">
        <v>3</v>
      </c>
      <c r="G48" s="214"/>
      <c r="H48" s="214" t="s">
        <v>4</v>
      </c>
      <c r="I48" s="214"/>
      <c r="J48" s="214" t="s">
        <v>5</v>
      </c>
      <c r="K48" s="214"/>
      <c r="L48" s="214" t="s">
        <v>6</v>
      </c>
      <c r="M48" s="214"/>
      <c r="N48" s="214" t="s">
        <v>7</v>
      </c>
      <c r="O48" s="214"/>
      <c r="P48" s="215" t="s">
        <v>8</v>
      </c>
      <c r="Q48" s="215"/>
    </row>
    <row r="49" spans="1:17" x14ac:dyDescent="0.15">
      <c r="B49" s="51" t="s">
        <v>259</v>
      </c>
      <c r="C49" s="51" t="s">
        <v>258</v>
      </c>
      <c r="D49" s="51" t="s">
        <v>259</v>
      </c>
      <c r="E49" s="51" t="s">
        <v>258</v>
      </c>
      <c r="F49" s="51" t="s">
        <v>259</v>
      </c>
      <c r="G49" s="51" t="s">
        <v>258</v>
      </c>
      <c r="H49" s="51" t="s">
        <v>259</v>
      </c>
      <c r="I49" s="51" t="s">
        <v>258</v>
      </c>
      <c r="J49" s="51" t="s">
        <v>259</v>
      </c>
      <c r="K49" s="51" t="s">
        <v>258</v>
      </c>
      <c r="L49" s="51" t="s">
        <v>259</v>
      </c>
      <c r="M49" s="51" t="s">
        <v>258</v>
      </c>
      <c r="N49" s="51" t="s">
        <v>259</v>
      </c>
      <c r="O49" s="51" t="s">
        <v>258</v>
      </c>
      <c r="P49" s="51" t="s">
        <v>259</v>
      </c>
      <c r="Q49" s="51" t="s">
        <v>258</v>
      </c>
    </row>
    <row r="50" spans="1:17" x14ac:dyDescent="0.15">
      <c r="A50" s="78" t="s">
        <v>220</v>
      </c>
    </row>
    <row r="51" spans="1:17" x14ac:dyDescent="0.15">
      <c r="A51" s="27" t="s">
        <v>50</v>
      </c>
      <c r="B51" s="1">
        <v>7.8016512039547896</v>
      </c>
      <c r="C51" s="1">
        <v>1.0295344562806716</v>
      </c>
      <c r="D51" s="1">
        <v>7.6497829352040325</v>
      </c>
      <c r="E51" s="1">
        <v>1.4543489078292771</v>
      </c>
      <c r="F51" s="1">
        <v>8.2956093345039985</v>
      </c>
      <c r="G51" s="1">
        <v>1.2677063825284798</v>
      </c>
      <c r="H51" s="1">
        <v>8.3765400960779584</v>
      </c>
      <c r="I51" s="1">
        <v>1.5853204489587682</v>
      </c>
      <c r="J51" s="1">
        <v>6.2173345624774754</v>
      </c>
      <c r="K51" s="1">
        <v>1.0380293782984626</v>
      </c>
      <c r="L51" s="1">
        <v>4.421344849963484</v>
      </c>
      <c r="M51" s="1">
        <v>0.99242568894432348</v>
      </c>
      <c r="N51" s="1">
        <v>2.8051647564146345</v>
      </c>
      <c r="O51" s="1">
        <v>1.2606313255626831</v>
      </c>
      <c r="P51" s="1">
        <v>1.5390564071170725</v>
      </c>
      <c r="Q51" s="1">
        <v>1.799763780393161</v>
      </c>
    </row>
    <row r="52" spans="1:17" x14ac:dyDescent="0.15">
      <c r="A52" s="27" t="s">
        <v>55</v>
      </c>
      <c r="B52" s="1">
        <v>0.4928663200085513</v>
      </c>
      <c r="C52" s="1">
        <v>0.18779004349528669</v>
      </c>
      <c r="D52" s="1">
        <v>0.31813969932342023</v>
      </c>
      <c r="E52" s="1">
        <v>0.21921973505901249</v>
      </c>
      <c r="F52" s="1">
        <v>0.51759511851139284</v>
      </c>
      <c r="G52" s="1">
        <v>0.19931843538306585</v>
      </c>
      <c r="H52" s="1">
        <v>0.51156220164908361</v>
      </c>
      <c r="I52" s="1">
        <v>0.2279751786595301</v>
      </c>
      <c r="J52" s="1">
        <v>0.62565901548877711</v>
      </c>
      <c r="K52" s="1">
        <v>0.30406214373372747</v>
      </c>
      <c r="L52" s="1">
        <v>0.76672969212026998</v>
      </c>
      <c r="M52" s="1">
        <v>0.23358589660322138</v>
      </c>
      <c r="N52" s="1">
        <v>0.36559132240819331</v>
      </c>
      <c r="O52" s="1">
        <v>0.30120910549011204</v>
      </c>
      <c r="P52" s="1">
        <v>0.41403411269249352</v>
      </c>
      <c r="Q52" s="1">
        <v>0.47993102518743114</v>
      </c>
    </row>
    <row r="53" spans="1:17" x14ac:dyDescent="0.15">
      <c r="A53" s="27" t="s">
        <v>67</v>
      </c>
      <c r="B53" s="1">
        <v>2.4022372967451664E-2</v>
      </c>
      <c r="C53" s="1">
        <v>1.7831759883915003E-3</v>
      </c>
      <c r="D53" s="1">
        <v>2.191999822916841E-2</v>
      </c>
      <c r="E53" s="1">
        <v>1.6862644770268762E-3</v>
      </c>
      <c r="F53" s="1">
        <v>2.5852585512406254E-2</v>
      </c>
      <c r="G53" s="1">
        <v>5.2083902463019539E-3</v>
      </c>
      <c r="H53" s="1">
        <v>3.1783337827044747E-2</v>
      </c>
      <c r="I53" s="1">
        <v>2.6986131991373192E-2</v>
      </c>
      <c r="J53" s="1">
        <v>2.3501526150566041E-2</v>
      </c>
      <c r="K53" s="1">
        <v>3.0188371803551588E-2</v>
      </c>
      <c r="L53" s="1">
        <v>3.5285358462713946E-2</v>
      </c>
      <c r="M53" s="1">
        <v>3.3642750994570945E-2</v>
      </c>
      <c r="N53" s="1">
        <v>2.1928405799022901E-2</v>
      </c>
      <c r="O53" s="1">
        <v>7.7740885108121775E-3</v>
      </c>
      <c r="P53" s="1">
        <v>1.0181600974330735E-2</v>
      </c>
      <c r="Q53" s="1">
        <v>0</v>
      </c>
    </row>
    <row r="54" spans="1:17" x14ac:dyDescent="0.15">
      <c r="A54" s="78" t="s">
        <v>219</v>
      </c>
    </row>
    <row r="55" spans="1:17" x14ac:dyDescent="0.15">
      <c r="A55" s="27" t="s">
        <v>66</v>
      </c>
      <c r="B55" s="1">
        <v>0.18482187260732194</v>
      </c>
      <c r="C55" s="1">
        <v>2.558646892332948E-2</v>
      </c>
      <c r="D55" s="1">
        <v>0.14169687357171248</v>
      </c>
      <c r="E55" s="1">
        <v>1.8350120570667816E-2</v>
      </c>
      <c r="F55" s="1">
        <v>0.15343684061134075</v>
      </c>
      <c r="G55" s="1">
        <v>6.9930491640588198E-3</v>
      </c>
      <c r="H55" s="1">
        <v>0.161991361020591</v>
      </c>
      <c r="I55" s="1">
        <v>2.2680261477516683E-2</v>
      </c>
      <c r="J55" s="1">
        <v>6.7666210685000269E-2</v>
      </c>
      <c r="K55" s="1">
        <v>2.0150333618833727E-2</v>
      </c>
      <c r="L55" s="1">
        <v>7.9059284379717709E-2</v>
      </c>
      <c r="M55" s="1">
        <v>3.7570949772517711E-3</v>
      </c>
      <c r="N55" s="1">
        <v>3.108981613996149E-2</v>
      </c>
      <c r="O55" s="1">
        <v>0</v>
      </c>
      <c r="P55" s="1">
        <v>0</v>
      </c>
      <c r="Q55" s="1">
        <v>3.1996250448531908E-3</v>
      </c>
    </row>
    <row r="56" spans="1:17" x14ac:dyDescent="0.15">
      <c r="A56" s="27" t="s">
        <v>58</v>
      </c>
      <c r="B56" s="1">
        <v>0.59410953316320603</v>
      </c>
      <c r="C56" s="1">
        <v>0.19858927905696197</v>
      </c>
      <c r="D56" s="1">
        <v>0.28738918206681341</v>
      </c>
      <c r="E56" s="1">
        <v>0.33379862797344123</v>
      </c>
      <c r="F56" s="1">
        <v>0.3973847584084525</v>
      </c>
      <c r="G56" s="1">
        <v>0.27598411006351187</v>
      </c>
      <c r="H56" s="1">
        <v>1.5794797932388371</v>
      </c>
      <c r="I56" s="1">
        <v>1.0775150789032446</v>
      </c>
      <c r="J56" s="1">
        <v>2.035101850695197</v>
      </c>
      <c r="K56" s="1">
        <v>1.0903474864960081</v>
      </c>
      <c r="L56" s="1">
        <v>2.4066574975049968</v>
      </c>
      <c r="M56" s="1">
        <v>1.6995339511150935</v>
      </c>
      <c r="N56" s="1">
        <v>1.2614094626786341</v>
      </c>
      <c r="O56" s="1">
        <v>1.2166984249685502</v>
      </c>
      <c r="P56" s="1">
        <v>0.87522338227986329</v>
      </c>
      <c r="Q56" s="1">
        <v>0.79910124482394285</v>
      </c>
    </row>
    <row r="57" spans="1:17" x14ac:dyDescent="0.15">
      <c r="A57" s="27" t="s">
        <v>65</v>
      </c>
      <c r="B57" s="1">
        <v>0.24295915959498737</v>
      </c>
      <c r="C57" s="1">
        <v>5.463137761916282E-2</v>
      </c>
      <c r="D57" s="1">
        <v>0.15026571683084258</v>
      </c>
      <c r="E57" s="1">
        <v>7.129770491540835E-2</v>
      </c>
      <c r="F57" s="1">
        <v>0.19310362207918252</v>
      </c>
      <c r="G57" s="1">
        <v>7.6202945141528047E-2</v>
      </c>
      <c r="H57" s="1">
        <v>0.38706946618843657</v>
      </c>
      <c r="I57" s="1">
        <v>0.19462436454750565</v>
      </c>
      <c r="J57" s="1">
        <v>0.34511924302369862</v>
      </c>
      <c r="K57" s="1">
        <v>0.23155117576330045</v>
      </c>
      <c r="L57" s="1">
        <v>0.48055409997834153</v>
      </c>
      <c r="M57" s="1">
        <v>0.28238032814787117</v>
      </c>
      <c r="N57" s="1">
        <v>0.24556568047242472</v>
      </c>
      <c r="O57" s="1">
        <v>0.1875223126707766</v>
      </c>
      <c r="P57" s="1">
        <v>0.24539877529923132</v>
      </c>
      <c r="Q57" s="1">
        <v>0.17686553367439845</v>
      </c>
    </row>
    <row r="58" spans="1:17" x14ac:dyDescent="0.15">
      <c r="A58" s="78" t="s">
        <v>265</v>
      </c>
    </row>
    <row r="59" spans="1:17" x14ac:dyDescent="0.15">
      <c r="A59" s="6" t="s">
        <v>61</v>
      </c>
      <c r="B59" s="74">
        <v>57.067032983786106</v>
      </c>
      <c r="C59" s="74">
        <v>0.84207012231779854</v>
      </c>
      <c r="D59" s="74">
        <v>56.787851144670199</v>
      </c>
      <c r="E59" s="74">
        <v>1.2165796569976399</v>
      </c>
      <c r="F59" s="74">
        <v>73.267184998402186</v>
      </c>
      <c r="G59" s="74">
        <v>6.6253835972282689</v>
      </c>
      <c r="H59" s="74">
        <v>31.935236402373675</v>
      </c>
      <c r="I59" s="74">
        <v>5.1816234544312927</v>
      </c>
      <c r="J59" s="74">
        <v>36.171034511561409</v>
      </c>
      <c r="K59" s="74">
        <v>6.4899554374403507</v>
      </c>
      <c r="L59" s="74">
        <v>40.262599624298986</v>
      </c>
      <c r="M59" s="74">
        <v>10.761095609860121</v>
      </c>
      <c r="N59" s="74">
        <v>56.647853394464242</v>
      </c>
      <c r="O59" s="74">
        <v>25.226312001914366</v>
      </c>
      <c r="P59" s="74">
        <v>43.106821738023754</v>
      </c>
      <c r="Q59" s="74">
        <v>31.559900365961425</v>
      </c>
    </row>
    <row r="60" spans="1:17" x14ac:dyDescent="0.15">
      <c r="A60" s="27" t="s">
        <v>62</v>
      </c>
      <c r="B60" s="1">
        <v>2.4743368043727458</v>
      </c>
      <c r="C60" s="1">
        <v>0.23429391718048356</v>
      </c>
      <c r="D60" s="1">
        <v>2.1932947282684951</v>
      </c>
      <c r="E60" s="1">
        <v>0.21819984433849693</v>
      </c>
      <c r="F60" s="1">
        <v>1.972689417088777</v>
      </c>
      <c r="G60" s="1">
        <v>0.15400757678669605</v>
      </c>
      <c r="H60" s="1">
        <v>2.9308146600270639</v>
      </c>
      <c r="I60" s="1">
        <v>0.31824806980249593</v>
      </c>
      <c r="J60" s="1">
        <v>2.4137643253040433</v>
      </c>
      <c r="K60" s="1">
        <v>0.46398092726528994</v>
      </c>
      <c r="L60" s="1">
        <v>1.8956590807856939</v>
      </c>
      <c r="M60" s="1">
        <v>0.83042655795316889</v>
      </c>
      <c r="N60" s="1">
        <v>1.8275863151715916</v>
      </c>
      <c r="O60" s="1">
        <v>1.0454567299902768</v>
      </c>
      <c r="P60" s="1">
        <v>1.6090974528770312</v>
      </c>
      <c r="Q60" s="1">
        <v>1.776306886051251</v>
      </c>
    </row>
    <row r="61" spans="1:17" x14ac:dyDescent="0.15">
      <c r="A61" s="27" t="s">
        <v>54</v>
      </c>
      <c r="B61" s="1">
        <v>0.47038756620576905</v>
      </c>
      <c r="C61" s="1">
        <v>0.20579416576641138</v>
      </c>
      <c r="D61" s="1">
        <v>0.47372778321107617</v>
      </c>
      <c r="E61" s="1">
        <v>6.222105795961734E-2</v>
      </c>
      <c r="F61" s="1">
        <v>0.53483416538343154</v>
      </c>
      <c r="G61" s="1">
        <v>4.7261906907958805E-2</v>
      </c>
      <c r="H61" s="1">
        <v>0.55875006967027152</v>
      </c>
      <c r="I61" s="1">
        <v>0.16433302299780958</v>
      </c>
      <c r="J61" s="1">
        <v>0.59171086736567169</v>
      </c>
      <c r="K61" s="1">
        <v>0.13509166514337489</v>
      </c>
      <c r="L61" s="1">
        <v>0.67895447655387053</v>
      </c>
      <c r="M61" s="1">
        <v>0.17317877016612038</v>
      </c>
      <c r="N61" s="1">
        <v>0.43366451052460275</v>
      </c>
      <c r="O61" s="1">
        <v>0.1503177709069683</v>
      </c>
      <c r="P61" s="1">
        <v>0.35344338852625667</v>
      </c>
      <c r="Q61" s="1">
        <v>0.15273920174065783</v>
      </c>
    </row>
    <row r="62" spans="1:17" x14ac:dyDescent="0.15">
      <c r="A62" s="27" t="s">
        <v>64</v>
      </c>
      <c r="B62" s="1">
        <v>3.6995106049004085</v>
      </c>
      <c r="C62" s="1">
        <v>0.55471092332188043</v>
      </c>
      <c r="D62" s="1">
        <v>4.8381534609180816</v>
      </c>
      <c r="E62" s="1">
        <v>6.7559790399432287E-2</v>
      </c>
      <c r="F62" s="1">
        <v>6.2969274834272815</v>
      </c>
      <c r="G62" s="1">
        <v>8.6477055145983306E-2</v>
      </c>
      <c r="H62" s="1">
        <v>4.8717388437414231</v>
      </c>
      <c r="I62" s="1">
        <v>0.40414166724982548</v>
      </c>
      <c r="J62" s="1">
        <v>4.7845927253190279</v>
      </c>
      <c r="K62" s="1">
        <v>1.0858779978199473</v>
      </c>
      <c r="L62" s="1">
        <v>5.0599263002701695</v>
      </c>
      <c r="M62" s="1">
        <v>2.7801113061214977</v>
      </c>
      <c r="N62" s="1">
        <v>6.7586446282656194</v>
      </c>
      <c r="O62" s="1">
        <v>6.0808002434937087</v>
      </c>
      <c r="P62" s="1">
        <v>6.6958118220053819</v>
      </c>
      <c r="Q62" s="1">
        <v>15.214885834334105</v>
      </c>
    </row>
    <row r="63" spans="1:17" x14ac:dyDescent="0.15">
      <c r="A63" s="78" t="s">
        <v>262</v>
      </c>
    </row>
    <row r="64" spans="1:17" x14ac:dyDescent="0.15">
      <c r="A64" s="27" t="s">
        <v>49</v>
      </c>
      <c r="B64" s="1">
        <v>1.5372185671060965</v>
      </c>
      <c r="C64" s="1">
        <v>0.63822794816530093</v>
      </c>
      <c r="D64" s="1">
        <v>1.4202225694440447</v>
      </c>
      <c r="E64" s="1">
        <v>0.39953960054209492</v>
      </c>
      <c r="F64" s="1">
        <v>1.5562991192251665</v>
      </c>
      <c r="G64" s="1">
        <v>0.36296246313383645</v>
      </c>
      <c r="H64" s="1">
        <v>3.9312997990667498</v>
      </c>
      <c r="I64" s="1">
        <v>1.7018712530939275</v>
      </c>
      <c r="J64" s="1">
        <v>3.725023252828382</v>
      </c>
      <c r="K64" s="1">
        <v>1.9555053816686421</v>
      </c>
      <c r="L64" s="1">
        <v>4.3825919761268475</v>
      </c>
      <c r="M64" s="1">
        <v>2.1467818426775658</v>
      </c>
      <c r="N64" s="1">
        <v>4.3158655274767845</v>
      </c>
      <c r="O64" s="1">
        <v>2.5122359888184582</v>
      </c>
      <c r="P64" s="1">
        <v>3.077661294074642</v>
      </c>
      <c r="Q64" s="1">
        <v>2.0247828462928092</v>
      </c>
    </row>
    <row r="65" spans="1:17" x14ac:dyDescent="0.15">
      <c r="A65" s="27" t="s">
        <v>51</v>
      </c>
      <c r="B65" s="1">
        <v>0.99267062602087508</v>
      </c>
      <c r="C65" s="1">
        <v>0.21362732903516576</v>
      </c>
      <c r="D65" s="1">
        <v>0.42745230713776827</v>
      </c>
      <c r="E65" s="1">
        <v>0.42462997276712566</v>
      </c>
      <c r="F65" s="1">
        <v>1.0194452064566144</v>
      </c>
      <c r="G65" s="1">
        <v>0.33072023277562917</v>
      </c>
      <c r="H65" s="1">
        <v>4.3231883382240053</v>
      </c>
      <c r="I65" s="1">
        <v>2.5673643236408599</v>
      </c>
      <c r="J65" s="1">
        <v>3.35863425399114</v>
      </c>
      <c r="K65" s="1">
        <v>2.9501276117161663</v>
      </c>
      <c r="L65" s="1">
        <v>4.0966713304831117</v>
      </c>
      <c r="M65" s="1">
        <v>3.7710803925941692</v>
      </c>
      <c r="N65" s="1">
        <v>3.8452620363050234</v>
      </c>
      <c r="O65" s="1">
        <v>4.4297654452953656</v>
      </c>
      <c r="P65" s="1">
        <v>2.3699793497476951</v>
      </c>
      <c r="Q65" s="1">
        <v>3.2420765027212637</v>
      </c>
    </row>
    <row r="66" spans="1:17" x14ac:dyDescent="0.15">
      <c r="A66" s="27" t="s">
        <v>52</v>
      </c>
      <c r="B66" s="1">
        <v>1.1869101300145817</v>
      </c>
      <c r="C66" s="1">
        <v>0.21833387121939016</v>
      </c>
      <c r="D66" s="1">
        <v>0.37279402855131261</v>
      </c>
      <c r="E66" s="1">
        <v>0.52807638733795426</v>
      </c>
      <c r="F66" s="1">
        <v>0.50819354218271429</v>
      </c>
      <c r="G66" s="1">
        <v>0.35521450492164353</v>
      </c>
      <c r="H66" s="1">
        <v>1.1853041732038732</v>
      </c>
      <c r="I66" s="1">
        <v>0.64902707250817704</v>
      </c>
      <c r="J66" s="1">
        <v>0.95823470170427472</v>
      </c>
      <c r="K66" s="1">
        <v>0.70069223325895658</v>
      </c>
      <c r="L66" s="1">
        <v>1.6711224583005255</v>
      </c>
      <c r="M66" s="1">
        <v>1.1934917606248188</v>
      </c>
      <c r="N66" s="1">
        <v>1.7794998494377268</v>
      </c>
      <c r="O66" s="1">
        <v>2.0174256678195812</v>
      </c>
      <c r="P66" s="1">
        <v>1.6667069971128448</v>
      </c>
      <c r="Q66" s="1">
        <v>2.0901636559237424</v>
      </c>
    </row>
    <row r="67" spans="1:17" x14ac:dyDescent="0.15">
      <c r="A67" s="78" t="s">
        <v>264</v>
      </c>
    </row>
    <row r="68" spans="1:17" x14ac:dyDescent="0.15">
      <c r="A68" s="27" t="s">
        <v>60</v>
      </c>
      <c r="B68" s="1">
        <v>6.4525121394908111E-2</v>
      </c>
      <c r="C68" s="1">
        <v>7.8913159450664905E-2</v>
      </c>
      <c r="D68" s="1">
        <v>8.0043310006579049E-2</v>
      </c>
      <c r="E68" s="1">
        <v>7.0268481975623881E-2</v>
      </c>
      <c r="F68" s="1">
        <v>0.12352003373492992</v>
      </c>
      <c r="G68" s="1">
        <v>0.13844959670469939</v>
      </c>
      <c r="H68" s="1">
        <v>0.14086666992298907</v>
      </c>
      <c r="I68" s="1">
        <v>0.15054366745051648</v>
      </c>
      <c r="J68" s="1">
        <v>0.16049941402744308</v>
      </c>
      <c r="K68" s="1">
        <v>0.1274070830514307</v>
      </c>
      <c r="L68" s="1">
        <v>0.20204674997997385</v>
      </c>
      <c r="M68" s="1">
        <v>0.14945028233386337</v>
      </c>
      <c r="N68" s="1">
        <v>0.10493924375017605</v>
      </c>
      <c r="O68" s="1">
        <v>0.12057346659539872</v>
      </c>
      <c r="P68" s="1">
        <v>0.10599928980184914</v>
      </c>
      <c r="Q68" s="1">
        <v>0.14139881729095244</v>
      </c>
    </row>
    <row r="69" spans="1:17" x14ac:dyDescent="0.15">
      <c r="A69" s="27" t="s">
        <v>53</v>
      </c>
      <c r="B69" s="1">
        <v>0.50735112388283288</v>
      </c>
      <c r="C69" s="1">
        <v>0.12987471628156652</v>
      </c>
      <c r="D69" s="1">
        <v>0.12416082068546277</v>
      </c>
      <c r="E69" s="1">
        <v>0.26002404362468562</v>
      </c>
      <c r="F69" s="1">
        <v>0.26238021254239935</v>
      </c>
      <c r="G69" s="1">
        <v>0.18282490903224502</v>
      </c>
      <c r="H69" s="1">
        <v>0.50211886495800429</v>
      </c>
      <c r="I69" s="1">
        <v>0.19056832503658028</v>
      </c>
      <c r="J69" s="1">
        <v>0.2440373535813036</v>
      </c>
      <c r="K69" s="1">
        <v>0.15026177534355301</v>
      </c>
      <c r="L69" s="1">
        <v>0.4395582282121856</v>
      </c>
      <c r="M69" s="1">
        <v>0.16822881735121115</v>
      </c>
      <c r="N69" s="1">
        <v>0.21381027879502254</v>
      </c>
      <c r="O69" s="1">
        <v>0.17536469210074623</v>
      </c>
      <c r="P69" s="1">
        <v>0.19818595320125643</v>
      </c>
      <c r="Q69" s="1">
        <v>0.18116547605643418</v>
      </c>
    </row>
    <row r="70" spans="1:17" x14ac:dyDescent="0.15">
      <c r="A70" s="27" t="s">
        <v>56</v>
      </c>
      <c r="B70" s="1">
        <v>0.43427318798501163</v>
      </c>
      <c r="C70" s="1">
        <v>0.13991344111900825</v>
      </c>
      <c r="D70" s="1">
        <v>0.41981514058277136</v>
      </c>
      <c r="E70" s="1">
        <v>9.0478273533899395E-2</v>
      </c>
      <c r="F70" s="1">
        <v>0.75038636686211024</v>
      </c>
      <c r="G70" s="1">
        <v>8.1919024329867252E-2</v>
      </c>
      <c r="H70" s="1">
        <v>0.89878393215900976</v>
      </c>
      <c r="I70" s="1">
        <v>9.9855431355203639E-2</v>
      </c>
      <c r="J70" s="1">
        <v>0.85254943367925751</v>
      </c>
      <c r="K70" s="1">
        <v>7.0553734676160995E-2</v>
      </c>
      <c r="L70" s="1">
        <v>0.8612250275045048</v>
      </c>
      <c r="M70" s="1">
        <v>7.455325848194494E-2</v>
      </c>
      <c r="N70" s="1">
        <v>0.76090354336738364</v>
      </c>
      <c r="O70" s="1">
        <v>0.10701649331048302</v>
      </c>
      <c r="P70" s="1">
        <v>0.49558611288447557</v>
      </c>
      <c r="Q70" s="1">
        <v>0.14990152429627612</v>
      </c>
    </row>
    <row r="71" spans="1:17" x14ac:dyDescent="0.15">
      <c r="A71" s="27" t="s">
        <v>59</v>
      </c>
      <c r="B71" s="1">
        <v>3.1282446373977266</v>
      </c>
      <c r="C71" s="1">
        <v>0.39269360113306151</v>
      </c>
      <c r="D71" s="1">
        <v>3.4904928542933966</v>
      </c>
      <c r="E71" s="1">
        <v>0.5021476822358214</v>
      </c>
      <c r="F71" s="1">
        <v>4.0768005331934534</v>
      </c>
      <c r="G71" s="1">
        <v>0.43362226750566429</v>
      </c>
      <c r="H71" s="1">
        <v>4.0432642947748265</v>
      </c>
      <c r="I71" s="1">
        <v>1.7520446487431849</v>
      </c>
      <c r="J71" s="1">
        <v>4.0180289479251519</v>
      </c>
      <c r="K71" s="1">
        <v>1.8771720208770259</v>
      </c>
      <c r="L71" s="1">
        <v>3.6461742501218319</v>
      </c>
      <c r="M71" s="1">
        <v>2.1983602120141059</v>
      </c>
      <c r="N71" s="1">
        <v>3.1754004777017824</v>
      </c>
      <c r="O71" s="1">
        <v>2.1517382900941753</v>
      </c>
      <c r="P71" s="1">
        <v>1.680138105147611</v>
      </c>
      <c r="Q71" s="1">
        <v>2.7315779779284513</v>
      </c>
    </row>
    <row r="72" spans="1:17" x14ac:dyDescent="0.15">
      <c r="A72" s="27" t="s">
        <v>63</v>
      </c>
      <c r="B72" s="1">
        <v>0.76805970916072785</v>
      </c>
      <c r="C72" s="1">
        <v>0.24584757455577713</v>
      </c>
      <c r="D72" s="1">
        <v>0.75904358478531964</v>
      </c>
      <c r="E72" s="1">
        <v>0.19856319624182078</v>
      </c>
      <c r="F72" s="1">
        <v>0.87263794155721508</v>
      </c>
      <c r="G72" s="1">
        <v>0.29716934770363906</v>
      </c>
      <c r="H72" s="1">
        <v>1.0225218418294719</v>
      </c>
      <c r="I72" s="1">
        <v>0.25420009260585025</v>
      </c>
      <c r="J72" s="1">
        <v>0.93323800321275563</v>
      </c>
      <c r="K72" s="1">
        <v>0.22448222505993862</v>
      </c>
      <c r="L72" s="1">
        <v>0.76251111644992942</v>
      </c>
      <c r="M72" s="1">
        <v>0.29282624647387839</v>
      </c>
      <c r="N72" s="1">
        <v>0.87216454640116359</v>
      </c>
      <c r="O72" s="1">
        <v>0.35193880026572655</v>
      </c>
      <c r="P72" s="1">
        <v>0.55107966902669647</v>
      </c>
      <c r="Q72" s="1">
        <v>0.49394963916047674</v>
      </c>
    </row>
    <row r="73" spans="1:17" x14ac:dyDescent="0.15">
      <c r="A73" s="27" t="s">
        <v>57</v>
      </c>
      <c r="B73" s="1">
        <v>0.12852415028852626</v>
      </c>
      <c r="C73" s="1">
        <v>6.7008286471830977E-2</v>
      </c>
      <c r="D73" s="1">
        <v>0.10217313482168963</v>
      </c>
      <c r="E73" s="1">
        <v>6.7314188995127616E-2</v>
      </c>
      <c r="F73" s="1">
        <v>0.16005018411779506</v>
      </c>
      <c r="G73" s="1">
        <v>0.10004394524832035</v>
      </c>
      <c r="H73" s="1">
        <v>0.16274743196899719</v>
      </c>
      <c r="I73" s="1">
        <v>7.2246910794616023E-2</v>
      </c>
      <c r="J73" s="1">
        <v>0.11369085836341362</v>
      </c>
      <c r="K73" s="1">
        <v>6.6834308160014191E-2</v>
      </c>
      <c r="L73" s="1">
        <v>0.16290574349453485</v>
      </c>
      <c r="M73" s="1">
        <v>7.6740584726877392E-2</v>
      </c>
      <c r="N73" s="1">
        <v>0.10230645756377864</v>
      </c>
      <c r="O73" s="1">
        <v>7.6489082025875593E-2</v>
      </c>
      <c r="P73" s="1">
        <v>0.13238001711189978</v>
      </c>
      <c r="Q73" s="1">
        <v>8.1330704038759777E-2</v>
      </c>
    </row>
    <row r="75" spans="1:17" x14ac:dyDescent="0.15">
      <c r="B75" s="1" t="s">
        <v>1</v>
      </c>
    </row>
    <row r="76" spans="1:17" x14ac:dyDescent="0.15">
      <c r="B76" s="1" t="s">
        <v>266</v>
      </c>
    </row>
  </sheetData>
  <mergeCells count="8">
    <mergeCell ref="N48:O48"/>
    <mergeCell ref="P48:Q48"/>
    <mergeCell ref="B48:C48"/>
    <mergeCell ref="D48:E48"/>
    <mergeCell ref="F48:G48"/>
    <mergeCell ref="H48:I48"/>
    <mergeCell ref="J48:K48"/>
    <mergeCell ref="L48:M48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sample </vt:lpstr>
      <vt:lpstr>EC1</vt:lpstr>
      <vt:lpstr>TB2</vt:lpstr>
      <vt:lpstr>EC2</vt:lpstr>
      <vt:lpstr>gly</vt:lpstr>
      <vt:lpstr>gc</vt:lpstr>
      <vt:lpstr>gc1</vt:lpstr>
      <vt:lpstr>d1</vt:lpstr>
      <vt:lpstr>AA</vt:lpstr>
      <vt:lpstr>input_AA</vt:lpstr>
      <vt:lpstr>input_gly</vt:lpstr>
      <vt:lpstr>input_cz</vt:lpstr>
      <vt:lpstr>A1</vt:lpstr>
      <vt:lpstr>GPT1</vt:lpstr>
      <vt:lpstr>GPT</vt:lpstr>
      <vt:lpstr>aas1</vt:lpstr>
      <vt:lpstr>aas</vt:lpstr>
      <vt:lpstr>C</vt:lpstr>
      <vt:lpstr>Hoja1</vt:lpstr>
      <vt:lpstr>T2</vt:lpstr>
      <vt:lpstr>T1</vt:lpstr>
      <vt:lpstr>C (2)</vt:lpstr>
      <vt:lpstr>combinig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2019-10-07T10:11:29Z</dcterms:created>
  <dcterms:modified xsi:type="dcterms:W3CDTF">2020-07-19T20:04:21Z</dcterms:modified>
</cp:coreProperties>
</file>