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apers\Fracturing_paper\Data\"/>
    </mc:Choice>
  </mc:AlternateContent>
  <bookViews>
    <workbookView xWindow="0" yWindow="0" windowWidth="25200" windowHeight="11856"/>
  </bookViews>
  <sheets>
    <sheet name="Experimental data_Goodman" sheetId="5" r:id="rId1"/>
    <sheet name="Experimental data Walsh 1981" sheetId="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4" i="7" l="1"/>
  <c r="W9" i="7"/>
  <c r="A40" i="7" l="1"/>
  <c r="G20" i="7"/>
  <c r="G19" i="7"/>
  <c r="K47" i="5" l="1"/>
  <c r="K48" i="5"/>
  <c r="K49" i="5"/>
  <c r="K46" i="5"/>
  <c r="K35" i="5"/>
  <c r="J36" i="5"/>
  <c r="K45" i="7"/>
  <c r="K35" i="7"/>
  <c r="K15" i="7"/>
  <c r="K25" i="7"/>
  <c r="K26" i="7"/>
  <c r="L15" i="5"/>
  <c r="K18" i="5" s="1"/>
  <c r="L25" i="5"/>
  <c r="K27" i="5" s="1"/>
  <c r="L35" i="5"/>
  <c r="K37" i="5" s="1"/>
  <c r="L45" i="5"/>
  <c r="K45" i="5"/>
  <c r="J26" i="5"/>
  <c r="K25" i="5"/>
  <c r="J25" i="5"/>
  <c r="J24" i="5"/>
  <c r="I26" i="5"/>
  <c r="K46" i="7"/>
  <c r="G46" i="7"/>
  <c r="K36" i="5" l="1"/>
  <c r="K17" i="5"/>
  <c r="K19" i="5"/>
  <c r="K16" i="5"/>
  <c r="K28" i="5"/>
  <c r="K26" i="5"/>
  <c r="K29" i="5"/>
  <c r="K39" i="5"/>
  <c r="K38" i="5"/>
  <c r="X65" i="7"/>
  <c r="J20" i="7"/>
  <c r="J19" i="7"/>
  <c r="J18" i="7"/>
  <c r="J17" i="7"/>
  <c r="J16" i="7"/>
  <c r="J30" i="7"/>
  <c r="J29" i="7"/>
  <c r="J28" i="7"/>
  <c r="J27" i="7"/>
  <c r="J26" i="7"/>
  <c r="J40" i="7"/>
  <c r="J39" i="7"/>
  <c r="J38" i="7"/>
  <c r="J37" i="7"/>
  <c r="J36" i="7"/>
  <c r="J47" i="7"/>
  <c r="J48" i="7"/>
  <c r="J49" i="7"/>
  <c r="J50" i="7"/>
  <c r="J46" i="7"/>
  <c r="I46" i="7"/>
  <c r="Y40" i="7"/>
  <c r="Y39" i="7"/>
  <c r="Y38" i="7"/>
  <c r="Y37" i="7"/>
  <c r="Y36" i="7"/>
  <c r="Y33" i="7"/>
  <c r="Y32" i="7"/>
  <c r="Y31" i="7"/>
  <c r="Y30" i="7"/>
  <c r="Y29" i="7"/>
  <c r="Y23" i="7"/>
  <c r="Y24" i="7"/>
  <c r="Y25" i="7"/>
  <c r="Y26" i="7"/>
  <c r="Y22" i="7"/>
  <c r="Z36" i="7"/>
  <c r="Z30" i="7"/>
  <c r="Z37" i="7" s="1"/>
  <c r="Z31" i="7"/>
  <c r="Z38" i="7" s="1"/>
  <c r="Z32" i="7"/>
  <c r="Z39" i="7" s="1"/>
  <c r="Z29" i="7"/>
  <c r="Z26" i="7"/>
  <c r="Z33" i="7" s="1"/>
  <c r="Z40" i="7" s="1"/>
  <c r="Z25" i="7"/>
  <c r="Z24" i="7"/>
  <c r="Z23" i="7"/>
  <c r="Z22" i="7"/>
  <c r="W11" i="7"/>
  <c r="X11" i="7"/>
  <c r="Y11" i="7"/>
  <c r="Z11" i="7"/>
  <c r="AA11" i="7"/>
  <c r="W12" i="7"/>
  <c r="X12" i="7"/>
  <c r="Y12" i="7"/>
  <c r="Z12" i="7"/>
  <c r="AA12" i="7"/>
  <c r="W13" i="7"/>
  <c r="X13" i="7"/>
  <c r="Y13" i="7"/>
  <c r="Z13" i="7"/>
  <c r="AA13" i="7"/>
  <c r="X10" i="7"/>
  <c r="Y10" i="7"/>
  <c r="Z10" i="7"/>
  <c r="AA10" i="7"/>
  <c r="W10" i="7"/>
  <c r="X9" i="7"/>
  <c r="AA9" i="7"/>
  <c r="Z9" i="7"/>
  <c r="Y9" i="7"/>
  <c r="Z2" i="7"/>
  <c r="Y2" i="7"/>
  <c r="I50" i="7"/>
  <c r="I49" i="7"/>
  <c r="I48" i="7"/>
  <c r="I47" i="7"/>
  <c r="I45" i="7"/>
  <c r="I40" i="7"/>
  <c r="I39" i="7"/>
  <c r="I38" i="7"/>
  <c r="I37" i="7"/>
  <c r="I36" i="7"/>
  <c r="I35" i="7"/>
  <c r="I30" i="7"/>
  <c r="I29" i="7"/>
  <c r="I28" i="7"/>
  <c r="I27" i="7"/>
  <c r="I26" i="7"/>
  <c r="I25" i="7"/>
  <c r="I20" i="7"/>
  <c r="I19" i="7"/>
  <c r="I18" i="7"/>
  <c r="I17" i="7"/>
  <c r="I16" i="7"/>
  <c r="I15" i="7"/>
  <c r="I5" i="7"/>
  <c r="I6" i="7"/>
  <c r="I7" i="7"/>
  <c r="I8" i="7"/>
  <c r="I9" i="7"/>
  <c r="I4" i="7"/>
  <c r="A45" i="7"/>
  <c r="G45" i="7"/>
  <c r="F16" i="7"/>
  <c r="E16" i="7"/>
  <c r="F50" i="7"/>
  <c r="E50" i="7"/>
  <c r="F49" i="7"/>
  <c r="E49" i="7"/>
  <c r="F48" i="7"/>
  <c r="E48" i="7"/>
  <c r="F47" i="7"/>
  <c r="E47" i="7"/>
  <c r="F46" i="7"/>
  <c r="E46" i="7"/>
  <c r="E45" i="7"/>
  <c r="E40" i="7"/>
  <c r="E39" i="7"/>
  <c r="E38" i="7"/>
  <c r="E37" i="7"/>
  <c r="E36" i="7"/>
  <c r="E35" i="7"/>
  <c r="F39" i="7" s="1"/>
  <c r="E30" i="7"/>
  <c r="A30" i="7"/>
  <c r="G30" i="7" s="1"/>
  <c r="G29" i="7"/>
  <c r="F29" i="7"/>
  <c r="E29" i="7"/>
  <c r="B29" i="7"/>
  <c r="A29" i="7"/>
  <c r="A39" i="7" s="1"/>
  <c r="G28" i="7"/>
  <c r="F28" i="7"/>
  <c r="E28" i="7"/>
  <c r="B28" i="7"/>
  <c r="A28" i="7"/>
  <c r="A38" i="7" s="1"/>
  <c r="G27" i="7"/>
  <c r="F27" i="7"/>
  <c r="E27" i="7"/>
  <c r="B27" i="7"/>
  <c r="A27" i="7"/>
  <c r="A37" i="7" s="1"/>
  <c r="G26" i="7"/>
  <c r="F26" i="7"/>
  <c r="E26" i="7"/>
  <c r="B26" i="7"/>
  <c r="A26" i="7"/>
  <c r="A36" i="7" s="1"/>
  <c r="E25" i="7"/>
  <c r="F30" i="7" s="1"/>
  <c r="A25" i="7"/>
  <c r="B25" i="7" s="1"/>
  <c r="E20" i="7"/>
  <c r="F20" i="7" s="1"/>
  <c r="B20" i="7"/>
  <c r="E19" i="7"/>
  <c r="B19" i="7"/>
  <c r="G18" i="7"/>
  <c r="E18" i="7"/>
  <c r="B18" i="7"/>
  <c r="G17" i="7"/>
  <c r="E17" i="7"/>
  <c r="B17" i="7"/>
  <c r="G16" i="7"/>
  <c r="B16" i="7"/>
  <c r="G15" i="7"/>
  <c r="E15" i="7"/>
  <c r="F17" i="7" s="1"/>
  <c r="B15" i="7"/>
  <c r="E9" i="7"/>
  <c r="B9" i="7"/>
  <c r="E8" i="7"/>
  <c r="B8" i="7"/>
  <c r="E7" i="7"/>
  <c r="B7" i="7"/>
  <c r="E6" i="7"/>
  <c r="B6" i="7"/>
  <c r="E5" i="7"/>
  <c r="B5" i="7"/>
  <c r="E4" i="7"/>
  <c r="F6" i="7" s="1"/>
  <c r="G6" i="7" s="1"/>
  <c r="B4" i="7"/>
  <c r="B30" i="7" l="1"/>
  <c r="K49" i="7"/>
  <c r="X68" i="7" s="1"/>
  <c r="K16" i="7"/>
  <c r="X50" i="7" s="1"/>
  <c r="K19" i="7"/>
  <c r="X53" i="7" s="1"/>
  <c r="K17" i="7"/>
  <c r="X51" i="7" s="1"/>
  <c r="K29" i="7"/>
  <c r="X58" i="7" s="1"/>
  <c r="K28" i="7"/>
  <c r="X57" i="7" s="1"/>
  <c r="K27" i="7"/>
  <c r="X56" i="7" s="1"/>
  <c r="K18" i="7"/>
  <c r="X52" i="7" s="1"/>
  <c r="K36" i="7"/>
  <c r="X60" i="7" s="1"/>
  <c r="K48" i="7"/>
  <c r="X67" i="7" s="1"/>
  <c r="K47" i="7"/>
  <c r="X66" i="7" s="1"/>
  <c r="K39" i="7"/>
  <c r="X63" i="7" s="1"/>
  <c r="X55" i="7"/>
  <c r="K38" i="7"/>
  <c r="X62" i="7" s="1"/>
  <c r="K40" i="7"/>
  <c r="X64" i="7" s="1"/>
  <c r="K20" i="7"/>
  <c r="X54" i="7" s="1"/>
  <c r="K30" i="7"/>
  <c r="X59" i="7" s="1"/>
  <c r="K37" i="7"/>
  <c r="X61" i="7" s="1"/>
  <c r="B36" i="7"/>
  <c r="A46" i="7"/>
  <c r="G36" i="7"/>
  <c r="G40" i="7"/>
  <c r="B40" i="7"/>
  <c r="A50" i="7"/>
  <c r="K50" i="7" s="1"/>
  <c r="X69" i="7" s="1"/>
  <c r="B39" i="7"/>
  <c r="G39" i="7"/>
  <c r="A49" i="7"/>
  <c r="B38" i="7"/>
  <c r="A48" i="7"/>
  <c r="G38" i="7"/>
  <c r="E51" i="7"/>
  <c r="B37" i="7"/>
  <c r="A47" i="7"/>
  <c r="G37" i="7"/>
  <c r="F8" i="7"/>
  <c r="G8" i="7" s="1"/>
  <c r="F5" i="7"/>
  <c r="F18" i="7"/>
  <c r="F19" i="7"/>
  <c r="G25" i="7"/>
  <c r="E31" i="7"/>
  <c r="F7" i="7"/>
  <c r="G7" i="7" s="1"/>
  <c r="A35" i="7"/>
  <c r="F40" i="7"/>
  <c r="F36" i="7"/>
  <c r="F37" i="7"/>
  <c r="F38" i="7"/>
  <c r="I16" i="5"/>
  <c r="J46" i="5"/>
  <c r="K56" i="5"/>
  <c r="K55" i="5"/>
  <c r="K54" i="5"/>
  <c r="K15" i="5"/>
  <c r="J18" i="5" s="1"/>
  <c r="J27" i="5"/>
  <c r="J39" i="5"/>
  <c r="J47" i="5"/>
  <c r="G50" i="5"/>
  <c r="G49" i="5"/>
  <c r="G48" i="5"/>
  <c r="G47" i="5"/>
  <c r="G46" i="5"/>
  <c r="G45" i="5"/>
  <c r="G40" i="5"/>
  <c r="G39" i="5"/>
  <c r="G38" i="5"/>
  <c r="G37" i="5"/>
  <c r="G36" i="5"/>
  <c r="G35" i="5"/>
  <c r="G30" i="5"/>
  <c r="G29" i="5"/>
  <c r="G28" i="5"/>
  <c r="G27" i="5"/>
  <c r="G26" i="5"/>
  <c r="G25" i="5"/>
  <c r="G20" i="5"/>
  <c r="G19" i="5"/>
  <c r="G18" i="5"/>
  <c r="G17" i="5"/>
  <c r="G16" i="5"/>
  <c r="G15" i="5"/>
  <c r="A50" i="5"/>
  <c r="A49" i="5"/>
  <c r="A48" i="5"/>
  <c r="A47" i="5"/>
  <c r="A46" i="5"/>
  <c r="A45" i="5"/>
  <c r="A40" i="5"/>
  <c r="A39" i="5"/>
  <c r="A38" i="5"/>
  <c r="A37" i="5"/>
  <c r="A36" i="5"/>
  <c r="A35" i="5"/>
  <c r="A26" i="5"/>
  <c r="A27" i="5"/>
  <c r="A28" i="5"/>
  <c r="A29" i="5"/>
  <c r="A30" i="5"/>
  <c r="A25" i="5"/>
  <c r="E21" i="7" l="1"/>
  <c r="B35" i="7"/>
  <c r="G35" i="7"/>
  <c r="G5" i="7"/>
  <c r="B46" i="7"/>
  <c r="G50" i="7"/>
  <c r="B50" i="7"/>
  <c r="G47" i="7"/>
  <c r="B47" i="7"/>
  <c r="G48" i="7"/>
  <c r="B48" i="7"/>
  <c r="G49" i="7"/>
  <c r="B49" i="7"/>
  <c r="K57" i="5"/>
  <c r="J17" i="5"/>
  <c r="J16" i="5"/>
  <c r="J19" i="5"/>
  <c r="J29" i="5"/>
  <c r="J28" i="5"/>
  <c r="J38" i="5"/>
  <c r="J37" i="5"/>
  <c r="J49" i="5"/>
  <c r="J48" i="5"/>
  <c r="E41" i="7" l="1"/>
  <c r="B45" i="7"/>
  <c r="J44" i="5"/>
  <c r="J34" i="5"/>
  <c r="J15" i="5"/>
  <c r="J54" i="5" s="1"/>
  <c r="F50" i="5" l="1"/>
  <c r="F40" i="5"/>
  <c r="F30" i="5"/>
  <c r="F20" i="5"/>
  <c r="J43" i="5"/>
  <c r="J45" i="5" s="1"/>
  <c r="I46" i="5" s="1"/>
  <c r="J33" i="5"/>
  <c r="J35" i="5" s="1"/>
  <c r="I36" i="5" s="1"/>
  <c r="J23" i="5"/>
  <c r="J3" i="5"/>
  <c r="J4" i="5"/>
  <c r="F47" i="5"/>
  <c r="F48" i="5"/>
  <c r="F49" i="5"/>
  <c r="F46" i="5"/>
  <c r="F37" i="5"/>
  <c r="F38" i="5"/>
  <c r="F39" i="5"/>
  <c r="F36" i="5"/>
  <c r="F27" i="5"/>
  <c r="F28" i="5"/>
  <c r="F29" i="5"/>
  <c r="F26" i="5"/>
  <c r="F17" i="5"/>
  <c r="F18" i="5"/>
  <c r="F19" i="5"/>
  <c r="F16" i="5"/>
  <c r="F5" i="5"/>
  <c r="E50" i="5"/>
  <c r="E49" i="5"/>
  <c r="E48" i="5"/>
  <c r="E47" i="5"/>
  <c r="E46" i="5"/>
  <c r="E45" i="5"/>
  <c r="E40" i="5"/>
  <c r="E39" i="5"/>
  <c r="E38" i="5"/>
  <c r="E37" i="5"/>
  <c r="E36" i="5"/>
  <c r="E35" i="5"/>
  <c r="E30" i="5"/>
  <c r="E29" i="5"/>
  <c r="E28" i="5"/>
  <c r="E27" i="5"/>
  <c r="E26" i="5"/>
  <c r="E25" i="5"/>
  <c r="E16" i="5"/>
  <c r="E17" i="5"/>
  <c r="E18" i="5"/>
  <c r="E19" i="5"/>
  <c r="E20" i="5"/>
  <c r="E15" i="5"/>
  <c r="B50" i="5"/>
  <c r="B49" i="5"/>
  <c r="B48" i="5"/>
  <c r="B47" i="5"/>
  <c r="B46" i="5"/>
  <c r="B45" i="5"/>
  <c r="B40" i="5"/>
  <c r="B39" i="5"/>
  <c r="B38" i="5"/>
  <c r="B37" i="5"/>
  <c r="B36" i="5"/>
  <c r="B35" i="5"/>
  <c r="B30" i="5"/>
  <c r="B29" i="5"/>
  <c r="B28" i="5"/>
  <c r="B27" i="5"/>
  <c r="B26" i="5"/>
  <c r="B25" i="5"/>
  <c r="B16" i="5"/>
  <c r="B17" i="5"/>
  <c r="B18" i="5"/>
  <c r="B19" i="5"/>
  <c r="B20" i="5"/>
  <c r="B15" i="5"/>
  <c r="C49" i="5"/>
  <c r="C48" i="5"/>
  <c r="C47" i="5"/>
  <c r="C46" i="5"/>
  <c r="C45" i="5"/>
  <c r="C39" i="5"/>
  <c r="C38" i="5"/>
  <c r="C37" i="5"/>
  <c r="C36" i="5"/>
  <c r="C35" i="5"/>
  <c r="C29" i="5"/>
  <c r="C28" i="5"/>
  <c r="C27" i="5"/>
  <c r="C26" i="5"/>
  <c r="C25" i="5"/>
  <c r="C16" i="5"/>
  <c r="C17" i="5"/>
  <c r="C18" i="5"/>
  <c r="C19" i="5"/>
  <c r="C15" i="5"/>
  <c r="C6" i="5"/>
  <c r="C7" i="5"/>
  <c r="C8" i="5"/>
  <c r="C5" i="5"/>
  <c r="F6" i="5"/>
  <c r="F7" i="5"/>
  <c r="G7" i="5" s="1"/>
  <c r="F8" i="5"/>
  <c r="E9" i="5"/>
  <c r="B9" i="5"/>
  <c r="E8" i="5"/>
  <c r="B8" i="5"/>
  <c r="E7" i="5"/>
  <c r="B7" i="5"/>
  <c r="E6" i="5"/>
  <c r="B6" i="5"/>
  <c r="E5" i="5"/>
  <c r="B5" i="5"/>
  <c r="E4" i="5"/>
  <c r="B4" i="5"/>
  <c r="I28" i="5" l="1"/>
  <c r="J55" i="5"/>
  <c r="E41" i="5"/>
  <c r="J56" i="5"/>
  <c r="I50" i="5"/>
  <c r="J57" i="5"/>
  <c r="I19" i="5"/>
  <c r="E51" i="5"/>
  <c r="I40" i="5"/>
  <c r="E31" i="5"/>
  <c r="E21" i="5"/>
  <c r="E54" i="5" s="1"/>
  <c r="E56" i="5" s="1"/>
  <c r="I30" i="5"/>
  <c r="I20" i="5"/>
  <c r="I39" i="5"/>
  <c r="I27" i="5"/>
  <c r="I49" i="5"/>
  <c r="I48" i="5"/>
  <c r="I47" i="5"/>
  <c r="I37" i="5"/>
  <c r="I38" i="5"/>
  <c r="I29" i="5"/>
  <c r="I18" i="5"/>
  <c r="I17" i="5"/>
  <c r="G8" i="5"/>
  <c r="G6" i="5"/>
  <c r="G5" i="5"/>
</calcChain>
</file>

<file path=xl/sharedStrings.xml><?xml version="1.0" encoding="utf-8"?>
<sst xmlns="http://schemas.openxmlformats.org/spreadsheetml/2006/main" count="117" uniqueCount="51">
  <si>
    <t>Permeability (m2)</t>
  </si>
  <si>
    <t>Aperture</t>
  </si>
  <si>
    <t>Pa</t>
  </si>
  <si>
    <t>Normal stress (Mpa)</t>
  </si>
  <si>
    <t>Aperture closure (m)</t>
  </si>
  <si>
    <t>(cm)</t>
  </si>
  <si>
    <t>UUR_TT1 stress rotation at 500 pis backpressure</t>
  </si>
  <si>
    <t>UHIR_TT1 stress rotation</t>
  </si>
  <si>
    <t>100 BP</t>
  </si>
  <si>
    <t>200 BP</t>
  </si>
  <si>
    <t>300 BP</t>
  </si>
  <si>
    <t>400 BP</t>
  </si>
  <si>
    <t xml:space="preserve">Goodman </t>
  </si>
  <si>
    <t>Vm =</t>
  </si>
  <si>
    <t xml:space="preserve">Sigma I = </t>
  </si>
  <si>
    <t>Extra_closure _factor</t>
  </si>
  <si>
    <t>Residual aperture</t>
  </si>
  <si>
    <t>Residual aperture range</t>
  </si>
  <si>
    <t>Residual aperture %</t>
  </si>
  <si>
    <t>error in estimate</t>
  </si>
  <si>
    <t>Back Pressure</t>
  </si>
  <si>
    <t>Max closure</t>
  </si>
  <si>
    <t>effective normal stress</t>
  </si>
  <si>
    <t>Mpa</t>
  </si>
  <si>
    <t>mpa</t>
  </si>
  <si>
    <t>k ^-1/3</t>
  </si>
  <si>
    <t>p_0</t>
  </si>
  <si>
    <t>Stage 1 plot k^-1/3 vs pore pressure</t>
  </si>
  <si>
    <t>Pore pressure</t>
  </si>
  <si>
    <t>UUR_TT1 stress rotation at 500 psi backpressure</t>
  </si>
  <si>
    <t>Confining Pressure</t>
  </si>
  <si>
    <t>Step 2 cross-plot confining pressure with constant values of k to give bishops S parameter</t>
  </si>
  <si>
    <t xml:space="preserve">Series 2: </t>
  </si>
  <si>
    <t xml:space="preserve">Series 3: </t>
  </si>
  <si>
    <t xml:space="preserve">Series 4: </t>
  </si>
  <si>
    <t>k^-1/3</t>
  </si>
  <si>
    <t>Confining pressure</t>
  </si>
  <si>
    <t>k</t>
  </si>
  <si>
    <t>Gradient</t>
  </si>
  <si>
    <t>Average</t>
  </si>
  <si>
    <t>Effective pressure</t>
  </si>
  <si>
    <t>pe</t>
  </si>
  <si>
    <t>Step 3- plot k^1/3 vs effective pressure</t>
  </si>
  <si>
    <t>k^1/3</t>
  </si>
  <si>
    <t>Effective stress is then pc - 0.5758 pf</t>
  </si>
  <si>
    <t>Walsh pe</t>
  </si>
  <si>
    <t>walsh pe</t>
  </si>
  <si>
    <t xml:space="preserve">These are not quite parallel!! Taking the average of the gradients to give s </t>
  </si>
  <si>
    <t>All data collated</t>
  </si>
  <si>
    <t>k^(1/3)</t>
  </si>
  <si>
    <t>net fracture pressure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</si>
</sst>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72239583333333"/>
          <c:y val="4.2448055555555558E-2"/>
          <c:w val="0.82800954861111109"/>
          <c:h val="0.62672901234567902"/>
        </c:manualLayout>
      </c:layout>
      <c:scatterChart>
        <c:scatterStyle val="smoothMarker"/>
        <c:varyColors val="0"/>
        <c:ser>
          <c:idx val="1"/>
          <c:order val="0"/>
          <c:tx>
            <c:v>UHIR 0.69 MPa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'Experimental data_Goodman'!$F$16:$F$19</c:f>
              <c:numCache>
                <c:formatCode>General</c:formatCode>
                <c:ptCount val="4"/>
                <c:pt idx="0">
                  <c:v>6.2995493107722229E-7</c:v>
                </c:pt>
                <c:pt idx="1">
                  <c:v>6.0341276282008156E-7</c:v>
                </c:pt>
                <c:pt idx="2">
                  <c:v>3.7408644217303538E-7</c:v>
                </c:pt>
                <c:pt idx="3">
                  <c:v>1.2212573663084667E-7</c:v>
                </c:pt>
              </c:numCache>
            </c:numRef>
          </c:xVal>
          <c:yVal>
            <c:numRef>
              <c:f>'Experimental data_Goodman'!$G$16:$G$19</c:f>
              <c:numCache>
                <c:formatCode>General</c:formatCode>
                <c:ptCount val="4"/>
                <c:pt idx="0">
                  <c:v>7.01</c:v>
                </c:pt>
                <c:pt idx="1">
                  <c:v>6.5120811233933527</c:v>
                </c:pt>
                <c:pt idx="2">
                  <c:v>5.3099988555513242</c:v>
                </c:pt>
                <c:pt idx="3">
                  <c:v>4.1079172581123533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27-476B-A7A4-70D06D00421F}"/>
            </c:ext>
          </c:extLst>
        </c:ser>
        <c:ser>
          <c:idx val="2"/>
          <c:order val="1"/>
          <c:tx>
            <c:v>UHIR 1.38 MPa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'Experimental data_Goodman'!$F$26:$F$29</c:f>
              <c:numCache>
                <c:formatCode>General</c:formatCode>
                <c:ptCount val="4"/>
                <c:pt idx="0">
                  <c:v>8.2788698550404713E-7</c:v>
                </c:pt>
                <c:pt idx="1">
                  <c:v>7.7691318586406085E-7</c:v>
                </c:pt>
                <c:pt idx="2">
                  <c:v>5.1457289373370327E-7</c:v>
                </c:pt>
                <c:pt idx="3">
                  <c:v>2.2323949755240128E-7</c:v>
                </c:pt>
              </c:numCache>
            </c:numRef>
          </c:xVal>
          <c:yVal>
            <c:numRef>
              <c:f>'Experimental data_Goodman'!$G$26:$G$29</c:f>
              <c:numCache>
                <c:formatCode>General</c:formatCode>
                <c:ptCount val="4"/>
                <c:pt idx="0">
                  <c:v>6.32</c:v>
                </c:pt>
                <c:pt idx="1">
                  <c:v>5.8220811233933532</c:v>
                </c:pt>
                <c:pt idx="2">
                  <c:v>4.6199988555513238</c:v>
                </c:pt>
                <c:pt idx="3">
                  <c:v>3.4179172581123529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C27-476B-A7A4-70D06D00421F}"/>
            </c:ext>
          </c:extLst>
        </c:ser>
        <c:ser>
          <c:idx val="3"/>
          <c:order val="2"/>
          <c:tx>
            <c:v>UHIR 2.07 MPa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'Experimental data_Goodman'!$F$36:$F$39</c:f>
              <c:numCache>
                <c:formatCode>General</c:formatCode>
                <c:ptCount val="4"/>
                <c:pt idx="0">
                  <c:v>9.567218227266495E-7</c:v>
                </c:pt>
                <c:pt idx="1">
                  <c:v>9.3123840974837433E-7</c:v>
                </c:pt>
                <c:pt idx="2">
                  <c:v>5.9436165395365015E-7</c:v>
                </c:pt>
                <c:pt idx="3">
                  <c:v>1.9878823988712716E-7</c:v>
                </c:pt>
              </c:numCache>
            </c:numRef>
          </c:xVal>
          <c:yVal>
            <c:numRef>
              <c:f>'Experimental data_Goodman'!$G$36:$G$39</c:f>
              <c:numCache>
                <c:formatCode>General</c:formatCode>
                <c:ptCount val="4"/>
                <c:pt idx="0">
                  <c:v>5.6300000000000008</c:v>
                </c:pt>
                <c:pt idx="1">
                  <c:v>5.1320811233933536</c:v>
                </c:pt>
                <c:pt idx="2">
                  <c:v>3.9299988555513239</c:v>
                </c:pt>
                <c:pt idx="3">
                  <c:v>2.727917258112353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C27-476B-A7A4-70D06D00421F}"/>
            </c:ext>
          </c:extLst>
        </c:ser>
        <c:ser>
          <c:idx val="4"/>
          <c:order val="3"/>
          <c:tx>
            <c:v>UHIR 2.76 MPa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'Experimental data_Goodman'!$F$46:$F$49</c:f>
              <c:numCache>
                <c:formatCode>General</c:formatCode>
                <c:ptCount val="4"/>
                <c:pt idx="0">
                  <c:v>1.2839482682792793E-6</c:v>
                </c:pt>
                <c:pt idx="1">
                  <c:v>1.2422135013001261E-6</c:v>
                </c:pt>
                <c:pt idx="2">
                  <c:v>7.2867465260677487E-7</c:v>
                </c:pt>
                <c:pt idx="3">
                  <c:v>2.3282979005913347E-7</c:v>
                </c:pt>
              </c:numCache>
            </c:numRef>
          </c:xVal>
          <c:yVal>
            <c:numRef>
              <c:f>'Experimental data_Goodman'!$G$46:$G$49</c:f>
              <c:numCache>
                <c:formatCode>General</c:formatCode>
                <c:ptCount val="4"/>
                <c:pt idx="0">
                  <c:v>4.9400000000000004</c:v>
                </c:pt>
                <c:pt idx="1">
                  <c:v>4.4420811233933533</c:v>
                </c:pt>
                <c:pt idx="2">
                  <c:v>3.2399988555513239</c:v>
                </c:pt>
                <c:pt idx="3">
                  <c:v>2.037917258112353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C27-476B-A7A4-70D06D00421F}"/>
            </c:ext>
          </c:extLst>
        </c:ser>
        <c:ser>
          <c:idx val="0"/>
          <c:order val="4"/>
          <c:tx>
            <c:v>Goodman 0.69 MPa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'Experimental data_Goodman'!$J$16:$J$19</c:f>
              <c:numCache>
                <c:formatCode>General</c:formatCode>
                <c:ptCount val="4"/>
                <c:pt idx="0">
                  <c:v>6.290562792494377E-7</c:v>
                </c:pt>
                <c:pt idx="1">
                  <c:v>5.8082071501868076E-7</c:v>
                </c:pt>
                <c:pt idx="2">
                  <c:v>4.2708790936987227E-7</c:v>
                </c:pt>
                <c:pt idx="3">
                  <c:v>1.8338291716037699E-7</c:v>
                </c:pt>
              </c:numCache>
            </c:numRef>
          </c:xVal>
          <c:yVal>
            <c:numRef>
              <c:f>'Experimental data_Goodman'!$G$16:$G$19</c:f>
              <c:numCache>
                <c:formatCode>General</c:formatCode>
                <c:ptCount val="4"/>
                <c:pt idx="0">
                  <c:v>7.01</c:v>
                </c:pt>
                <c:pt idx="1">
                  <c:v>6.5120811233933527</c:v>
                </c:pt>
                <c:pt idx="2">
                  <c:v>5.3099988555513242</c:v>
                </c:pt>
                <c:pt idx="3">
                  <c:v>4.1079172581123533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C27-476B-A7A4-70D06D00421F}"/>
            </c:ext>
          </c:extLst>
        </c:ser>
        <c:ser>
          <c:idx val="5"/>
          <c:order val="5"/>
          <c:tx>
            <c:v>Goodman 1.38 MPa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'Experimental data_Goodman'!$J$26:$J$29</c:f>
              <c:numCache>
                <c:formatCode>General</c:formatCode>
                <c:ptCount val="4"/>
                <c:pt idx="0">
                  <c:v>8.2526708997992639E-7</c:v>
                </c:pt>
                <c:pt idx="1">
                  <c:v>7.6840066461710352E-7</c:v>
                </c:pt>
                <c:pt idx="2">
                  <c:v>5.8059584243276994E-7</c:v>
                </c:pt>
                <c:pt idx="3">
                  <c:v>2.6068923915636051E-7</c:v>
                </c:pt>
              </c:numCache>
            </c:numRef>
          </c:xVal>
          <c:yVal>
            <c:numRef>
              <c:f>'Experimental data_Goodman'!$G$26:$G$29</c:f>
              <c:numCache>
                <c:formatCode>General</c:formatCode>
                <c:ptCount val="4"/>
                <c:pt idx="0">
                  <c:v>6.32</c:v>
                </c:pt>
                <c:pt idx="1">
                  <c:v>5.8220811233933532</c:v>
                </c:pt>
                <c:pt idx="2">
                  <c:v>4.6199988555513238</c:v>
                </c:pt>
                <c:pt idx="3">
                  <c:v>3.4179172581123529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C27-476B-A7A4-70D06D00421F}"/>
            </c:ext>
          </c:extLst>
        </c:ser>
        <c:ser>
          <c:idx val="6"/>
          <c:order val="6"/>
          <c:tx>
            <c:v>Goodman 2.07 MPa</c:v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'Experimental data_Goodman'!$J$36:$J$39</c:f>
              <c:numCache>
                <c:formatCode>General</c:formatCode>
                <c:ptCount val="4"/>
                <c:pt idx="0">
                  <c:v>9.5162383788042816E-7</c:v>
                </c:pt>
                <c:pt idx="1">
                  <c:v>8.9543604796194126E-7</c:v>
                </c:pt>
                <c:pt idx="2">
                  <c:v>7.0110888039771402E-7</c:v>
                </c:pt>
                <c:pt idx="3">
                  <c:v>3.3551779465058459E-7</c:v>
                </c:pt>
              </c:numCache>
            </c:numRef>
          </c:xVal>
          <c:yVal>
            <c:numRef>
              <c:f>'Experimental data_Goodman'!$G$36:$G$39</c:f>
              <c:numCache>
                <c:formatCode>General</c:formatCode>
                <c:ptCount val="4"/>
                <c:pt idx="0">
                  <c:v>5.6300000000000008</c:v>
                </c:pt>
                <c:pt idx="1">
                  <c:v>5.1320811233933536</c:v>
                </c:pt>
                <c:pt idx="2">
                  <c:v>3.9299988555513239</c:v>
                </c:pt>
                <c:pt idx="3">
                  <c:v>2.727917258112353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C27-476B-A7A4-70D06D00421F}"/>
            </c:ext>
          </c:extLst>
        </c:ser>
        <c:ser>
          <c:idx val="7"/>
          <c:order val="7"/>
          <c:tx>
            <c:v>Goodman 2.76 MPa</c:v>
          </c:tx>
          <c:spPr>
            <a:ln w="2540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'Experimental data_Goodman'!$J$46:$J$49</c:f>
              <c:numCache>
                <c:formatCode>General</c:formatCode>
                <c:ptCount val="4"/>
                <c:pt idx="0">
                  <c:v>1.2735519260254286E-6</c:v>
                </c:pt>
                <c:pt idx="1">
                  <c:v>1.2148187873110189E-6</c:v>
                </c:pt>
                <c:pt idx="2">
                  <c:v>9.9862614869112726E-7</c:v>
                </c:pt>
                <c:pt idx="3">
                  <c:v>5.2738782946044735E-7</c:v>
                </c:pt>
              </c:numCache>
            </c:numRef>
          </c:xVal>
          <c:yVal>
            <c:numRef>
              <c:f>'Experimental data_Goodman'!$G$46:$G$49</c:f>
              <c:numCache>
                <c:formatCode>General</c:formatCode>
                <c:ptCount val="4"/>
                <c:pt idx="0">
                  <c:v>4.9400000000000004</c:v>
                </c:pt>
                <c:pt idx="1">
                  <c:v>4.4420811233933533</c:v>
                </c:pt>
                <c:pt idx="2">
                  <c:v>3.2399988555513239</c:v>
                </c:pt>
                <c:pt idx="3">
                  <c:v>2.037917258112353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C27-476B-A7A4-70D06D0042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0754488"/>
        <c:axId val="640754160"/>
        <c:extLst/>
      </c:scatterChart>
      <c:valAx>
        <c:axId val="640754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Fracture closure (m)</a:t>
                </a:r>
              </a:p>
            </c:rich>
          </c:tx>
          <c:layout>
            <c:manualLayout>
              <c:xMode val="edge"/>
              <c:yMode val="edge"/>
              <c:x val="0.39510934343434345"/>
              <c:y val="0.742138271604938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0754160"/>
        <c:crosses val="autoZero"/>
        <c:crossBetween val="midCat"/>
      </c:valAx>
      <c:valAx>
        <c:axId val="6407541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Effective Normal</a:t>
                </a:r>
                <a:r>
                  <a:rPr lang="en-GB" sz="10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Stress (MPa)</a:t>
                </a:r>
                <a:endParaRPr lang="en-GB" sz="10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075448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3.8715277777777744E-4"/>
          <c:y val="0.80969413580246918"/>
          <c:w val="0.99539270833333338"/>
          <c:h val="0.186231790123456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7.7 MPa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forward val="1.5"/>
            <c:dispRSqr val="0"/>
            <c:dispEq val="0"/>
          </c:trendline>
          <c:xVal>
            <c:numRef>
              <c:f>'Experimental data Walsh 1981'!$V$10:$V$13</c:f>
              <c:numCache>
                <c:formatCode>General</c:formatCode>
                <c:ptCount val="4"/>
                <c:pt idx="0">
                  <c:v>0.69</c:v>
                </c:pt>
                <c:pt idx="1">
                  <c:v>1.38</c:v>
                </c:pt>
                <c:pt idx="2">
                  <c:v>2.0699999999999998</c:v>
                </c:pt>
                <c:pt idx="3">
                  <c:v>2.76</c:v>
                </c:pt>
              </c:numCache>
            </c:numRef>
          </c:xVal>
          <c:yVal>
            <c:numRef>
              <c:f>'Experimental data Walsh 1981'!$W$10:$W$13</c:f>
              <c:numCache>
                <c:formatCode>0.00E+00</c:formatCode>
                <c:ptCount val="4"/>
                <c:pt idx="0">
                  <c:v>7203.6792409646796</c:v>
                </c:pt>
                <c:pt idx="1">
                  <c:v>7019.7771138939679</c:v>
                </c:pt>
                <c:pt idx="2">
                  <c:v>6816.5104625597733</c:v>
                </c:pt>
                <c:pt idx="3">
                  <c:v>6600.0167747996929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FAD-42C8-A664-E29565D9092C}"/>
            </c:ext>
          </c:extLst>
        </c:ser>
        <c:ser>
          <c:idx val="1"/>
          <c:order val="1"/>
          <c:tx>
            <c:v>7.2 MPa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forward val="1.5"/>
            <c:dispRSqr val="0"/>
            <c:dispEq val="0"/>
          </c:trendline>
          <c:xVal>
            <c:numRef>
              <c:f>'Experimental data Walsh 1981'!$V$10:$V$13</c:f>
              <c:numCache>
                <c:formatCode>General</c:formatCode>
                <c:ptCount val="4"/>
                <c:pt idx="0">
                  <c:v>0.69</c:v>
                </c:pt>
                <c:pt idx="1">
                  <c:v>1.38</c:v>
                </c:pt>
                <c:pt idx="2">
                  <c:v>2.0699999999999998</c:v>
                </c:pt>
                <c:pt idx="3">
                  <c:v>2.76</c:v>
                </c:pt>
              </c:numCache>
            </c:numRef>
          </c:xVal>
          <c:yVal>
            <c:numRef>
              <c:f>'Experimental data Walsh 1981'!$X$10:$X$13</c:f>
              <c:numCache>
                <c:formatCode>0.00E+00</c:formatCode>
                <c:ptCount val="4"/>
                <c:pt idx="0">
                  <c:v>7181.2688857762323</c:v>
                </c:pt>
                <c:pt idx="1">
                  <c:v>6979.5652689909348</c:v>
                </c:pt>
                <c:pt idx="2">
                  <c:v>6797.7611414889925</c:v>
                </c:pt>
                <c:pt idx="3">
                  <c:v>6571.7453367131393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FAD-42C8-A664-E29565D9092C}"/>
            </c:ext>
          </c:extLst>
        </c:ser>
        <c:ser>
          <c:idx val="2"/>
          <c:order val="2"/>
          <c:tx>
            <c:v>6.0 MPa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olid"/>
              </a:ln>
              <a:effectLst/>
            </c:spPr>
            <c:trendlineType val="linear"/>
            <c:forward val="1"/>
            <c:dispRSqr val="0"/>
            <c:dispEq val="0"/>
          </c:trendline>
          <c:xVal>
            <c:numRef>
              <c:f>'Experimental data Walsh 1981'!$V$10:$V$13</c:f>
              <c:numCache>
                <c:formatCode>General</c:formatCode>
                <c:ptCount val="4"/>
                <c:pt idx="0">
                  <c:v>0.69</c:v>
                </c:pt>
                <c:pt idx="1">
                  <c:v>1.38</c:v>
                </c:pt>
                <c:pt idx="2">
                  <c:v>2.0699999999999998</c:v>
                </c:pt>
                <c:pt idx="3">
                  <c:v>2.76</c:v>
                </c:pt>
              </c:numCache>
            </c:numRef>
          </c:xVal>
          <c:yVal>
            <c:numRef>
              <c:f>'Experimental data Walsh 1981'!$Y$10:$Y$13</c:f>
              <c:numCache>
                <c:formatCode>0.00E+00</c:formatCode>
                <c:ptCount val="4"/>
                <c:pt idx="0">
                  <c:v>6994.6459593195541</c:v>
                </c:pt>
                <c:pt idx="1">
                  <c:v>6781.3685347178907</c:v>
                </c:pt>
                <c:pt idx="2">
                  <c:v>6561.4584310446799</c:v>
                </c:pt>
                <c:pt idx="3">
                  <c:v>6247.013548626428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FAD-42C8-A664-E29565D9092C}"/>
            </c:ext>
          </c:extLst>
        </c:ser>
        <c:ser>
          <c:idx val="3"/>
          <c:order val="3"/>
          <c:tx>
            <c:v>4.8 MPa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'Experimental data Walsh 1981'!$V$10:$V$13</c:f>
              <c:numCache>
                <c:formatCode>General</c:formatCode>
                <c:ptCount val="4"/>
                <c:pt idx="0">
                  <c:v>0.69</c:v>
                </c:pt>
                <c:pt idx="1">
                  <c:v>1.38</c:v>
                </c:pt>
                <c:pt idx="2">
                  <c:v>2.0699999999999998</c:v>
                </c:pt>
                <c:pt idx="3">
                  <c:v>2.76</c:v>
                </c:pt>
              </c:numCache>
            </c:numRef>
          </c:xVal>
          <c:yVal>
            <c:numRef>
              <c:f>'Experimental data Walsh 1981'!$Z$10:$Z$13</c:f>
              <c:numCache>
                <c:formatCode>0.00E+00</c:formatCode>
                <c:ptCount val="4"/>
                <c:pt idx="0">
                  <c:v>6803.0142488120864</c:v>
                </c:pt>
                <c:pt idx="1">
                  <c:v>6577.0205331968418</c:v>
                </c:pt>
                <c:pt idx="2">
                  <c:v>6308.7110938806272</c:v>
                </c:pt>
                <c:pt idx="3">
                  <c:v>5968.9887304808144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FAD-42C8-A664-E29565D9092C}"/>
            </c:ext>
          </c:extLst>
        </c:ser>
        <c:ser>
          <c:idx val="4"/>
          <c:order val="4"/>
          <c:tx>
            <c:v>4.2 MPa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'Experimental data Walsh 1981'!$V$10:$V$13</c:f>
              <c:numCache>
                <c:formatCode>General</c:formatCode>
                <c:ptCount val="4"/>
                <c:pt idx="0">
                  <c:v>0.69</c:v>
                </c:pt>
                <c:pt idx="1">
                  <c:v>1.38</c:v>
                </c:pt>
                <c:pt idx="2">
                  <c:v>2.0699999999999998</c:v>
                </c:pt>
                <c:pt idx="3">
                  <c:v>2.76</c:v>
                </c:pt>
              </c:numCache>
            </c:numRef>
          </c:xVal>
          <c:yVal>
            <c:numRef>
              <c:f>'Experimental data Walsh 1981'!$AA$10:$AA$13</c:f>
              <c:numCache>
                <c:formatCode>0.00E+00</c:formatCode>
                <c:ptCount val="4"/>
                <c:pt idx="0">
                  <c:v>6704.1658969311557</c:v>
                </c:pt>
                <c:pt idx="1">
                  <c:v>6440.7387918699442</c:v>
                </c:pt>
                <c:pt idx="2">
                  <c:v>6159.0157188316771</c:v>
                </c:pt>
                <c:pt idx="3">
                  <c:v>5848.7479251724435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FAD-42C8-A664-E29565D90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2704816"/>
        <c:axId val="1132703504"/>
      </c:scatterChart>
      <c:valAx>
        <c:axId val="1132704816"/>
        <c:scaling>
          <c:orientation val="minMax"/>
          <c:min val="0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703504"/>
        <c:crosses val="autoZero"/>
        <c:crossBetween val="midCat"/>
      </c:valAx>
      <c:valAx>
        <c:axId val="1132703504"/>
        <c:scaling>
          <c:orientation val="minMax"/>
          <c:max val="7500"/>
          <c:min val="5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704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4.00E-12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6899387576552934E-2"/>
                  <c:y val="1.442366579177602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'Experimental data Walsh 1981'!$Z$22:$Z$26</c:f>
              <c:numCache>
                <c:formatCode>General</c:formatCode>
                <c:ptCount val="5"/>
                <c:pt idx="0">
                  <c:v>7.7</c:v>
                </c:pt>
                <c:pt idx="1">
                  <c:v>7.2020809999999997</c:v>
                </c:pt>
                <c:pt idx="2">
                  <c:v>5.9999988555513237</c:v>
                </c:pt>
                <c:pt idx="3">
                  <c:v>4.7979172581123528</c:v>
                </c:pt>
                <c:pt idx="4">
                  <c:v>4.2</c:v>
                </c:pt>
              </c:numCache>
            </c:numRef>
          </c:xVal>
          <c:yVal>
            <c:numRef>
              <c:f>'Experimental data Walsh 1981'!$W$22:$W$26</c:f>
              <c:numCache>
                <c:formatCode>General</c:formatCode>
                <c:ptCount val="5"/>
                <c:pt idx="0">
                  <c:v>3.8140799874775002</c:v>
                </c:pt>
                <c:pt idx="1">
                  <c:v>3.7220835410118802</c:v>
                </c:pt>
                <c:pt idx="2">
                  <c:v>2.7027629141728098</c:v>
                </c:pt>
                <c:pt idx="3">
                  <c:v>2.0146349869351301</c:v>
                </c:pt>
                <c:pt idx="4">
                  <c:v>1.69080749537615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AF-4907-BF15-A12A6AC7497A}"/>
            </c:ext>
          </c:extLst>
        </c:ser>
        <c:ser>
          <c:idx val="1"/>
          <c:order val="1"/>
          <c:tx>
            <c:v>3.65E-12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'Experimental data Walsh 1981'!$Z$29:$Z$33</c:f>
              <c:numCache>
                <c:formatCode>General</c:formatCode>
                <c:ptCount val="5"/>
                <c:pt idx="0">
                  <c:v>7.7</c:v>
                </c:pt>
                <c:pt idx="1">
                  <c:v>7.2020809999999997</c:v>
                </c:pt>
                <c:pt idx="2">
                  <c:v>5.9999988555513237</c:v>
                </c:pt>
                <c:pt idx="3">
                  <c:v>4.7979172581123528</c:v>
                </c:pt>
                <c:pt idx="4">
                  <c:v>4.2</c:v>
                </c:pt>
              </c:numCache>
            </c:numRef>
          </c:xVal>
          <c:yVal>
            <c:numRef>
              <c:f>'Experimental data Walsh 1981'!$W$29:$W$33</c:f>
              <c:numCache>
                <c:formatCode>General</c:formatCode>
                <c:ptCount val="5"/>
                <c:pt idx="0">
                  <c:v>3.1255785821287998</c:v>
                </c:pt>
                <c:pt idx="1">
                  <c:v>3.0262224199459302</c:v>
                </c:pt>
                <c:pt idx="2">
                  <c:v>2.1320169603001</c:v>
                </c:pt>
                <c:pt idx="3">
                  <c:v>1.50643563200872</c:v>
                </c:pt>
                <c:pt idx="4">
                  <c:v>1.2083726377852699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BAF-4907-BF15-A12A6AC7497A}"/>
            </c:ext>
          </c:extLst>
        </c:ser>
        <c:ser>
          <c:idx val="2"/>
          <c:order val="2"/>
          <c:tx>
            <c:v>3.23E-12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'Experimental data Walsh 1981'!$Z$36:$Z$40</c:f>
              <c:numCache>
                <c:formatCode>General</c:formatCode>
                <c:ptCount val="5"/>
                <c:pt idx="0">
                  <c:v>7.7</c:v>
                </c:pt>
                <c:pt idx="1">
                  <c:v>7.2020809999999997</c:v>
                </c:pt>
                <c:pt idx="2">
                  <c:v>5.9999988555513237</c:v>
                </c:pt>
                <c:pt idx="3">
                  <c:v>4.7979172581123528</c:v>
                </c:pt>
                <c:pt idx="4">
                  <c:v>4.2</c:v>
                </c:pt>
              </c:numCache>
            </c:numRef>
          </c:xVal>
          <c:yVal>
            <c:numRef>
              <c:f>'Experimental data Walsh 1981'!$W$36:$W$40</c:f>
              <c:numCache>
                <c:formatCode>General</c:formatCode>
                <c:ptCount val="5"/>
                <c:pt idx="0">
                  <c:v>2.4444314001721801</c:v>
                </c:pt>
                <c:pt idx="1">
                  <c:v>2.3377155222720698</c:v>
                </c:pt>
                <c:pt idx="2">
                  <c:v>1.5723050876781099</c:v>
                </c:pt>
                <c:pt idx="3">
                  <c:v>1.00928683530851</c:v>
                </c:pt>
                <c:pt idx="4">
                  <c:v>0.71858355680231301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BAF-4907-BF15-A12A6AC74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2711704"/>
        <c:axId val="1132713344"/>
      </c:scatterChart>
      <c:valAx>
        <c:axId val="1132711704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713344"/>
        <c:crosses val="autoZero"/>
        <c:crossBetween val="midCat"/>
      </c:valAx>
      <c:valAx>
        <c:axId val="1132713344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711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22559125047203"/>
          <c:y val="4.8469364290188804E-2"/>
          <c:w val="0.76507349547558778"/>
          <c:h val="0.6913947236957918"/>
        </c:manualLayout>
      </c:layout>
      <c:scatterChart>
        <c:scatterStyle val="lineMarker"/>
        <c:varyColors val="0"/>
        <c:ser>
          <c:idx val="0"/>
          <c:order val="0"/>
          <c:tx>
            <c:v>0.69 MPa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'Experimental data Walsh 1981'!$X$50:$X$54</c:f>
              <c:numCache>
                <c:formatCode>0.00E+00</c:formatCode>
                <c:ptCount val="5"/>
                <c:pt idx="0">
                  <c:v>7.3026980000000004</c:v>
                </c:pt>
                <c:pt idx="1">
                  <c:v>6.8047791233933532</c:v>
                </c:pt>
                <c:pt idx="2">
                  <c:v>5.6026968555513239</c:v>
                </c:pt>
                <c:pt idx="3">
                  <c:v>4.400615258112353</c:v>
                </c:pt>
                <c:pt idx="4">
                  <c:v>3.6026980000016771</c:v>
                </c:pt>
              </c:numCache>
            </c:numRef>
          </c:xVal>
          <c:yVal>
            <c:numRef>
              <c:f>'Experimental data Walsh 1981'!$W$50:$W$54</c:f>
              <c:numCache>
                <c:formatCode>0.00E+00</c:formatCode>
                <c:ptCount val="5"/>
                <c:pt idx="0">
                  <c:v>1.3881795212554262E-4</c:v>
                </c:pt>
                <c:pt idx="1">
                  <c:v>1.3925115685066132E-4</c:v>
                </c:pt>
                <c:pt idx="2">
                  <c:v>1.4296649263106963E-4</c:v>
                </c:pt>
                <c:pt idx="3">
                  <c:v>1.469936653704078E-4</c:v>
                </c:pt>
                <c:pt idx="4">
                  <c:v>1.4916098667214542E-4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41-4823-B0E8-68DCB2E4FA89}"/>
            </c:ext>
          </c:extLst>
        </c:ser>
        <c:ser>
          <c:idx val="1"/>
          <c:order val="1"/>
          <c:tx>
            <c:v>1.38 MPa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'Experimental data Walsh 1981'!$X$55:$X$59</c:f>
              <c:numCache>
                <c:formatCode>0.00E+00</c:formatCode>
                <c:ptCount val="5"/>
                <c:pt idx="0">
                  <c:v>6.9053960000000005</c:v>
                </c:pt>
                <c:pt idx="1">
                  <c:v>6.4074771233933534</c:v>
                </c:pt>
                <c:pt idx="2">
                  <c:v>5.2053948555513241</c:v>
                </c:pt>
                <c:pt idx="3">
                  <c:v>4.0033132581123532</c:v>
                </c:pt>
                <c:pt idx="4">
                  <c:v>3.2053960000016772</c:v>
                </c:pt>
              </c:numCache>
            </c:numRef>
          </c:xVal>
          <c:yVal>
            <c:numRef>
              <c:f>'Experimental data Walsh 1981'!$W$55:$W$59</c:f>
              <c:numCache>
                <c:formatCode>0.00E+00</c:formatCode>
                <c:ptCount val="5"/>
                <c:pt idx="0">
                  <c:v>1.4245466540821353E-4</c:v>
                </c:pt>
                <c:pt idx="1">
                  <c:v>1.4327539917748691E-4</c:v>
                </c:pt>
                <c:pt idx="2">
                  <c:v>1.474628601705394E-4</c:v>
                </c:pt>
                <c:pt idx="3">
                  <c:v>1.5204453064310834E-4</c:v>
                </c:pt>
                <c:pt idx="4">
                  <c:v>1.5526169160318785E-4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41-4823-B0E8-68DCB2E4FA89}"/>
            </c:ext>
          </c:extLst>
        </c:ser>
        <c:ser>
          <c:idx val="2"/>
          <c:order val="2"/>
          <c:tx>
            <c:v>2.07 MPa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'Experimental data Walsh 1981'!$X$60:$X$64</c:f>
              <c:numCache>
                <c:formatCode>0.00E+00</c:formatCode>
                <c:ptCount val="5"/>
                <c:pt idx="0">
                  <c:v>6.5080939999999998</c:v>
                </c:pt>
                <c:pt idx="1">
                  <c:v>6.0101751233933527</c:v>
                </c:pt>
                <c:pt idx="2">
                  <c:v>4.8080928555513243</c:v>
                </c:pt>
                <c:pt idx="3">
                  <c:v>3.6060112581123529</c:v>
                </c:pt>
                <c:pt idx="4">
                  <c:v>2.808094000001677</c:v>
                </c:pt>
              </c:numCache>
            </c:numRef>
          </c:xVal>
          <c:yVal>
            <c:numRef>
              <c:f>'Experimental data Walsh 1981'!$W$60:$W$64</c:f>
              <c:numCache>
                <c:formatCode>0.00E+00</c:formatCode>
                <c:ptCount val="5"/>
                <c:pt idx="0">
                  <c:v>1.4670262819848655E-4</c:v>
                </c:pt>
                <c:pt idx="1">
                  <c:v>1.4710725769645952E-4</c:v>
                </c:pt>
                <c:pt idx="2">
                  <c:v>1.5240514140402555E-4</c:v>
                </c:pt>
                <c:pt idx="3">
                  <c:v>1.5851098348282073E-4</c:v>
                </c:pt>
                <c:pt idx="4">
                  <c:v>1.6236360575317595E-4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41-4823-B0E8-68DCB2E4FA89}"/>
            </c:ext>
          </c:extLst>
        </c:ser>
        <c:ser>
          <c:idx val="3"/>
          <c:order val="3"/>
          <c:tx>
            <c:v>2.76 MPa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'Experimental data Walsh 1981'!$X$65:$X$69</c:f>
              <c:numCache>
                <c:formatCode>0.00E+00</c:formatCode>
                <c:ptCount val="5"/>
                <c:pt idx="0">
                  <c:v>6.110792</c:v>
                </c:pt>
                <c:pt idx="1">
                  <c:v>5.6128731233933529</c:v>
                </c:pt>
                <c:pt idx="2">
                  <c:v>4.4107908555513244</c:v>
                </c:pt>
                <c:pt idx="3">
                  <c:v>3.2087092581123531</c:v>
                </c:pt>
                <c:pt idx="4">
                  <c:v>2.4107920000016771</c:v>
                </c:pt>
              </c:numCache>
            </c:numRef>
          </c:xVal>
          <c:yVal>
            <c:numRef>
              <c:f>'Experimental data Walsh 1981'!$W$65:$W$69</c:f>
              <c:numCache>
                <c:formatCode>0.00E+00</c:formatCode>
                <c:ptCount val="5"/>
                <c:pt idx="0">
                  <c:v>1.515147664197186E-4</c:v>
                </c:pt>
                <c:pt idx="1">
                  <c:v>1.5216657809508948E-4</c:v>
                </c:pt>
                <c:pt idx="2">
                  <c:v>1.6007648970440869E-4</c:v>
                </c:pt>
                <c:pt idx="3">
                  <c:v>1.6753256626092641E-4</c:v>
                </c:pt>
                <c:pt idx="4">
                  <c:v>1.7097676507754712E-4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041-4823-B0E8-68DCB2E4FA89}"/>
            </c:ext>
          </c:extLst>
        </c:ser>
        <c:ser>
          <c:idx val="4"/>
          <c:order val="4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og"/>
            <c:forward val="200"/>
            <c:backward val="1"/>
            <c:dispRSqr val="1"/>
            <c:dispEq val="1"/>
            <c:trendlineLbl>
              <c:layout>
                <c:manualLayout>
                  <c:x val="-0.19836374707087107"/>
                  <c:y val="-3.9998263922378041E-2"/>
                </c:manualLayout>
              </c:layout>
              <c:numFmt formatCode="0.0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'Experimental data Walsh 1981'!$X$50:$X$69</c:f>
              <c:numCache>
                <c:formatCode>0.00E+00</c:formatCode>
                <c:ptCount val="20"/>
                <c:pt idx="0">
                  <c:v>7.3026980000000004</c:v>
                </c:pt>
                <c:pt idx="1">
                  <c:v>6.8047791233933532</c:v>
                </c:pt>
                <c:pt idx="2">
                  <c:v>5.6026968555513239</c:v>
                </c:pt>
                <c:pt idx="3">
                  <c:v>4.400615258112353</c:v>
                </c:pt>
                <c:pt idx="4">
                  <c:v>3.6026980000016771</c:v>
                </c:pt>
                <c:pt idx="5">
                  <c:v>6.9053960000000005</c:v>
                </c:pt>
                <c:pt idx="6">
                  <c:v>6.4074771233933534</c:v>
                </c:pt>
                <c:pt idx="7">
                  <c:v>5.2053948555513241</c:v>
                </c:pt>
                <c:pt idx="8">
                  <c:v>4.0033132581123532</c:v>
                </c:pt>
                <c:pt idx="9">
                  <c:v>3.2053960000016772</c:v>
                </c:pt>
                <c:pt idx="10">
                  <c:v>6.5080939999999998</c:v>
                </c:pt>
                <c:pt idx="11">
                  <c:v>6.0101751233933527</c:v>
                </c:pt>
                <c:pt idx="12">
                  <c:v>4.8080928555513243</c:v>
                </c:pt>
                <c:pt idx="13">
                  <c:v>3.6060112581123529</c:v>
                </c:pt>
                <c:pt idx="14">
                  <c:v>2.808094000001677</c:v>
                </c:pt>
                <c:pt idx="15">
                  <c:v>6.110792</c:v>
                </c:pt>
                <c:pt idx="16">
                  <c:v>5.6128731233933529</c:v>
                </c:pt>
                <c:pt idx="17">
                  <c:v>4.4107908555513244</c:v>
                </c:pt>
                <c:pt idx="18">
                  <c:v>3.2087092581123531</c:v>
                </c:pt>
                <c:pt idx="19">
                  <c:v>2.4107920000016771</c:v>
                </c:pt>
              </c:numCache>
            </c:numRef>
          </c:xVal>
          <c:yVal>
            <c:numRef>
              <c:f>'Experimental data Walsh 1981'!$W$50:$W$69</c:f>
              <c:numCache>
                <c:formatCode>0.00E+00</c:formatCode>
                <c:ptCount val="20"/>
                <c:pt idx="0">
                  <c:v>1.3881795212554262E-4</c:v>
                </c:pt>
                <c:pt idx="1">
                  <c:v>1.3925115685066132E-4</c:v>
                </c:pt>
                <c:pt idx="2">
                  <c:v>1.4296649263106963E-4</c:v>
                </c:pt>
                <c:pt idx="3">
                  <c:v>1.469936653704078E-4</c:v>
                </c:pt>
                <c:pt idx="4">
                  <c:v>1.4916098667214542E-4</c:v>
                </c:pt>
                <c:pt idx="5">
                  <c:v>1.4245466540821353E-4</c:v>
                </c:pt>
                <c:pt idx="6">
                  <c:v>1.4327539917748691E-4</c:v>
                </c:pt>
                <c:pt idx="7">
                  <c:v>1.474628601705394E-4</c:v>
                </c:pt>
                <c:pt idx="8">
                  <c:v>1.5204453064310834E-4</c:v>
                </c:pt>
                <c:pt idx="9">
                  <c:v>1.5526169160318785E-4</c:v>
                </c:pt>
                <c:pt idx="10">
                  <c:v>1.4670262819848655E-4</c:v>
                </c:pt>
                <c:pt idx="11">
                  <c:v>1.4710725769645952E-4</c:v>
                </c:pt>
                <c:pt idx="12">
                  <c:v>1.5240514140402555E-4</c:v>
                </c:pt>
                <c:pt idx="13">
                  <c:v>1.5851098348282073E-4</c:v>
                </c:pt>
                <c:pt idx="14">
                  <c:v>1.6236360575317595E-4</c:v>
                </c:pt>
                <c:pt idx="15">
                  <c:v>1.515147664197186E-4</c:v>
                </c:pt>
                <c:pt idx="16">
                  <c:v>1.5216657809508948E-4</c:v>
                </c:pt>
                <c:pt idx="17">
                  <c:v>1.6007648970440869E-4</c:v>
                </c:pt>
                <c:pt idx="18">
                  <c:v>1.6753256626092641E-4</c:v>
                </c:pt>
                <c:pt idx="19">
                  <c:v>1.7097676507754712E-4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89-48F5-B9CB-396F8E2BE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2663488"/>
        <c:axId val="1132667096"/>
      </c:scatterChart>
      <c:valAx>
        <c:axId val="1132663488"/>
        <c:scaling>
          <c:logBase val="10"/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Net</a:t>
                </a:r>
                <a:r>
                  <a:rPr lang="en-GB" sz="10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Fracture</a:t>
                </a:r>
                <a:r>
                  <a:rPr lang="en-GB" sz="1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Pressure (MPa)</a:t>
                </a:r>
              </a:p>
            </c:rich>
          </c:tx>
          <c:layout>
            <c:manualLayout>
              <c:xMode val="edge"/>
              <c:yMode val="edge"/>
              <c:x val="0.33395944424968166"/>
              <c:y val="0.82512104318975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32667096"/>
        <c:crosses val="autoZero"/>
        <c:crossBetween val="midCat"/>
      </c:valAx>
      <c:valAx>
        <c:axId val="1132667096"/>
        <c:scaling>
          <c:orientation val="minMax"/>
          <c:min val="5.0000000000000023E-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k</a:t>
                </a:r>
                <a:r>
                  <a:rPr lang="en-GB" sz="1000" baseline="30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1/3</a:t>
                </a:r>
                <a:endParaRPr lang="en-GB" sz="10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3266348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3.0490016456646288E-2"/>
          <c:y val="0.88983419368651429"/>
          <c:w val="0.79271103566618073"/>
          <c:h val="6.96691164650887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57149</xdr:colOff>
      <xdr:row>0</xdr:row>
      <xdr:rowOff>47626</xdr:rowOff>
    </xdr:from>
    <xdr:to>
      <xdr:col>18</xdr:col>
      <xdr:colOff>428624</xdr:colOff>
      <xdr:row>6</xdr:row>
      <xdr:rowOff>155624</xdr:rowOff>
    </xdr:to>
    <xdr:pic>
      <xdr:nvPicPr>
        <xdr:cNvPr id="3" name="Picture 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4945" b="43046"/>
        <a:stretch/>
      </xdr:blipFill>
      <xdr:spPr bwMode="auto">
        <a:xfrm>
          <a:off x="8715374" y="47626"/>
          <a:ext cx="4029075" cy="12509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274320</xdr:colOff>
      <xdr:row>7</xdr:row>
      <xdr:rowOff>160020</xdr:rowOff>
    </xdr:from>
    <xdr:to>
      <xdr:col>23</xdr:col>
      <xdr:colOff>274320</xdr:colOff>
      <xdr:row>31</xdr:row>
      <xdr:rowOff>108180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161925</xdr:colOff>
      <xdr:row>3</xdr:row>
      <xdr:rowOff>0</xdr:rowOff>
    </xdr:from>
    <xdr:to>
      <xdr:col>19</xdr:col>
      <xdr:colOff>466725</xdr:colOff>
      <xdr:row>17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123825</xdr:colOff>
      <xdr:row>23</xdr:row>
      <xdr:rowOff>161925</xdr:rowOff>
    </xdr:from>
    <xdr:to>
      <xdr:col>20</xdr:col>
      <xdr:colOff>428625</xdr:colOff>
      <xdr:row>38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441960</xdr:colOff>
      <xdr:row>48</xdr:row>
      <xdr:rowOff>160020</xdr:rowOff>
    </xdr:from>
    <xdr:to>
      <xdr:col>21</xdr:col>
      <xdr:colOff>849135</xdr:colOff>
      <xdr:row>65</xdr:row>
      <xdr:rowOff>161520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7"/>
  <sheetViews>
    <sheetView tabSelected="1" topLeftCell="E1" workbookViewId="0">
      <selection activeCell="L39" sqref="L39"/>
    </sheetView>
  </sheetViews>
  <sheetFormatPr defaultRowHeight="14.4" x14ac:dyDescent="0.3"/>
  <cols>
    <col min="1" max="1" width="19.6640625" customWidth="1"/>
    <col min="4" max="4" width="17.33203125" bestFit="1" customWidth="1"/>
    <col min="5" max="5" width="12" bestFit="1" customWidth="1"/>
    <col min="6" max="6" width="19.6640625" bestFit="1" customWidth="1"/>
    <col min="9" max="9" width="19.6640625" bestFit="1" customWidth="1"/>
    <col min="10" max="10" width="12.6640625" bestFit="1" customWidth="1"/>
    <col min="11" max="11" width="12" bestFit="1" customWidth="1"/>
    <col min="12" max="12" width="12" customWidth="1"/>
  </cols>
  <sheetData>
    <row r="1" spans="1:12" x14ac:dyDescent="0.3">
      <c r="A1" t="s">
        <v>6</v>
      </c>
    </row>
    <row r="2" spans="1:12" x14ac:dyDescent="0.3">
      <c r="I2" t="s">
        <v>12</v>
      </c>
    </row>
    <row r="3" spans="1:12" x14ac:dyDescent="0.3">
      <c r="A3" t="s">
        <v>3</v>
      </c>
      <c r="B3" t="s">
        <v>2</v>
      </c>
      <c r="D3" t="s">
        <v>0</v>
      </c>
      <c r="E3" t="s">
        <v>1</v>
      </c>
      <c r="F3" t="s">
        <v>4</v>
      </c>
      <c r="G3" t="s">
        <v>5</v>
      </c>
      <c r="I3" t="s">
        <v>14</v>
      </c>
      <c r="J3" s="1">
        <f>A4</f>
        <v>4</v>
      </c>
    </row>
    <row r="4" spans="1:12" x14ac:dyDescent="0.3">
      <c r="A4" s="1">
        <v>4</v>
      </c>
      <c r="B4" s="1">
        <f>A4*1000000</f>
        <v>4000000</v>
      </c>
      <c r="D4">
        <v>2.414491242166869E-11</v>
      </c>
      <c r="E4">
        <f>SQRT(12*D4)</f>
        <v>1.7021719920737277E-5</v>
      </c>
      <c r="I4" t="s">
        <v>13</v>
      </c>
      <c r="J4">
        <f>MAX(F5:F8)</f>
        <v>3.7828350897660118E-6</v>
      </c>
    </row>
    <row r="5" spans="1:12" x14ac:dyDescent="0.3">
      <c r="A5" s="1">
        <v>8</v>
      </c>
      <c r="B5" s="1">
        <f t="shared" ref="B5:B9" si="0">A5*1000000</f>
        <v>8000000</v>
      </c>
      <c r="C5" s="1">
        <f>A5-$A$4</f>
        <v>4</v>
      </c>
      <c r="D5">
        <v>1.4605672630643421E-11</v>
      </c>
      <c r="E5">
        <f t="shared" ref="E5:E9" si="1">SQRT(12*D5)</f>
        <v>1.3238884830971265E-5</v>
      </c>
      <c r="F5">
        <f>$E$4-E5</f>
        <v>3.7828350897660118E-6</v>
      </c>
      <c r="G5">
        <f>F5*100</f>
        <v>3.7828350897660119E-4</v>
      </c>
    </row>
    <row r="6" spans="1:12" x14ac:dyDescent="0.3">
      <c r="A6">
        <v>7.4142130863451214</v>
      </c>
      <c r="B6" s="1">
        <f t="shared" si="0"/>
        <v>7414213.0863451213</v>
      </c>
      <c r="C6" s="1">
        <f t="shared" ref="C6:C8" si="2">A6-$A$4</f>
        <v>3.4142130863451214</v>
      </c>
      <c r="D6">
        <v>1.5321435276439948E-11</v>
      </c>
      <c r="E6">
        <f t="shared" si="1"/>
        <v>1.3559396126571396E-5</v>
      </c>
      <c r="F6">
        <f t="shared" ref="F6:F8" si="3">$E$4-E6</f>
        <v>3.4623237941658808E-6</v>
      </c>
      <c r="G6">
        <f t="shared" ref="G6:G8" si="4">F6*100</f>
        <v>3.4623237941658807E-4</v>
      </c>
    </row>
    <row r="7" spans="1:12" x14ac:dyDescent="0.3">
      <c r="A7">
        <v>5.9999986535897927</v>
      </c>
      <c r="B7" s="1">
        <f t="shared" si="0"/>
        <v>5999998.6535897925</v>
      </c>
      <c r="C7" s="1">
        <f t="shared" si="2"/>
        <v>1.9999986535897927</v>
      </c>
      <c r="D7">
        <v>1.9192076427288265E-11</v>
      </c>
      <c r="E7">
        <f t="shared" si="1"/>
        <v>1.5175800378479521E-5</v>
      </c>
      <c r="F7">
        <f t="shared" si="3"/>
        <v>1.8459195422577559E-6</v>
      </c>
      <c r="G7">
        <f t="shared" si="4"/>
        <v>1.8459195422577558E-4</v>
      </c>
    </row>
    <row r="8" spans="1:12" x14ac:dyDescent="0.3">
      <c r="A8">
        <v>4.5857850095439447</v>
      </c>
      <c r="B8" s="1">
        <f t="shared" si="0"/>
        <v>4585785.0095439451</v>
      </c>
      <c r="C8" s="1">
        <f t="shared" si="2"/>
        <v>0.58578500954394475</v>
      </c>
      <c r="D8">
        <v>2.0944554300031116E-11</v>
      </c>
      <c r="E8">
        <f t="shared" si="1"/>
        <v>1.5853537510611736E-5</v>
      </c>
      <c r="F8">
        <f t="shared" si="3"/>
        <v>1.1681824101255409E-6</v>
      </c>
      <c r="G8">
        <f t="shared" si="4"/>
        <v>1.1681824101255409E-4</v>
      </c>
    </row>
    <row r="9" spans="1:12" x14ac:dyDescent="0.3">
      <c r="A9">
        <v>4.0000000000018128</v>
      </c>
      <c r="B9" s="1">
        <f t="shared" si="0"/>
        <v>4000000.0000018128</v>
      </c>
      <c r="D9">
        <v>2.2287515930570972E-11</v>
      </c>
      <c r="E9">
        <f t="shared" si="1"/>
        <v>1.6353904462447236E-5</v>
      </c>
    </row>
    <row r="12" spans="1:12" x14ac:dyDescent="0.3">
      <c r="A12" t="s">
        <v>7</v>
      </c>
    </row>
    <row r="13" spans="1:12" x14ac:dyDescent="0.3">
      <c r="A13" t="s">
        <v>3</v>
      </c>
      <c r="D13" t="s">
        <v>8</v>
      </c>
      <c r="E13">
        <v>0.69</v>
      </c>
      <c r="F13" t="s">
        <v>23</v>
      </c>
      <c r="I13" t="s">
        <v>15</v>
      </c>
      <c r="J13">
        <v>2.2999999999999998</v>
      </c>
      <c r="K13">
        <v>2</v>
      </c>
      <c r="L13">
        <v>2.2000000000000002</v>
      </c>
    </row>
    <row r="14" spans="1:12" x14ac:dyDescent="0.3">
      <c r="A14">
        <v>8</v>
      </c>
      <c r="G14" t="s">
        <v>22</v>
      </c>
      <c r="I14" t="s">
        <v>14</v>
      </c>
      <c r="J14" s="1">
        <v>4.2</v>
      </c>
      <c r="L14">
        <v>3.8026980000015858</v>
      </c>
    </row>
    <row r="15" spans="1:12" x14ac:dyDescent="0.3">
      <c r="A15">
        <v>4.2000000000015856</v>
      </c>
      <c r="B15">
        <f>A15*1000000</f>
        <v>4200000.0000015851</v>
      </c>
      <c r="C15" s="1">
        <f>A15-$A$4</f>
        <v>0.20000000000158558</v>
      </c>
      <c r="D15">
        <v>3.3030145140159917E-12</v>
      </c>
      <c r="E15">
        <f>SQRT(12*D15)</f>
        <v>6.295726659265942E-6</v>
      </c>
      <c r="G15">
        <f>A15-E13</f>
        <v>3.5100000000015856</v>
      </c>
      <c r="H15" t="s">
        <v>46</v>
      </c>
      <c r="I15" t="s">
        <v>13</v>
      </c>
      <c r="J15">
        <f>J13*MAX(F16:F19)</f>
        <v>1.4488963414776111E-6</v>
      </c>
      <c r="K15">
        <f>K13*MAX(F16:F19)</f>
        <v>1.2599098621544446E-6</v>
      </c>
      <c r="L15">
        <f>L13*MAX(F16:F19)</f>
        <v>1.3859008483698892E-6</v>
      </c>
    </row>
    <row r="16" spans="1:12" x14ac:dyDescent="0.3">
      <c r="A16">
        <v>7.7</v>
      </c>
      <c r="B16">
        <f t="shared" ref="B16:B20" si="5">A16*1000000</f>
        <v>7700000</v>
      </c>
      <c r="C16" s="1">
        <f t="shared" ref="C16:C19" si="6">A16-$A$4</f>
        <v>3.7</v>
      </c>
      <c r="D16">
        <v>2.6750807729952159E-12</v>
      </c>
      <c r="E16">
        <f t="shared" ref="E16:E20" si="7">SQRT(12*D16)</f>
        <v>5.6657717281887198E-6</v>
      </c>
      <c r="F16">
        <f>$E$15-E16</f>
        <v>6.2995493107722229E-7</v>
      </c>
      <c r="G16">
        <f>A16-E13</f>
        <v>7.01</v>
      </c>
      <c r="H16">
        <v>7.3026980000000004</v>
      </c>
      <c r="I16">
        <f>$J$15-($J$15*$J$14)*(1/A16)</f>
        <v>6.5858924612618693E-7</v>
      </c>
      <c r="J16">
        <f>$K$15-($K$15*$G$15)*(1/G16)</f>
        <v>6.290562792494377E-7</v>
      </c>
      <c r="K16">
        <f>$L$15-($L$15*$L$14)*(1/H16)</f>
        <v>6.6422751828056083E-7</v>
      </c>
    </row>
    <row r="17" spans="1:12" x14ac:dyDescent="0.3">
      <c r="A17">
        <v>7.202081123393353</v>
      </c>
      <c r="B17">
        <f t="shared" si="5"/>
        <v>7202081.1233933531</v>
      </c>
      <c r="C17" s="1">
        <f t="shared" si="6"/>
        <v>3.202081123393353</v>
      </c>
      <c r="D17">
        <v>2.7002031246392211E-12</v>
      </c>
      <c r="E17">
        <f t="shared" si="7"/>
        <v>5.6923138964458605E-6</v>
      </c>
      <c r="F17">
        <f t="shared" ref="F17:F20" si="8">$E$15-E17</f>
        <v>6.0341276282008156E-7</v>
      </c>
      <c r="G17">
        <f>A17-E13</f>
        <v>6.5120811233933527</v>
      </c>
      <c r="H17">
        <v>6.8047791233933532</v>
      </c>
      <c r="I17">
        <f>$J$15-($J$15*$J$14)*(1/A17)</f>
        <v>6.039510360936072E-7</v>
      </c>
      <c r="J17">
        <f t="shared" ref="J17:J19" si="9">$K$15-($K$15*$G$15)*(1/G17)</f>
        <v>5.8082071501868076E-7</v>
      </c>
      <c r="K17">
        <f t="shared" ref="K17:K19" si="10">$L$15-($L$15*$L$14)*(1/H17)</f>
        <v>6.1142128206346733E-7</v>
      </c>
    </row>
    <row r="18" spans="1:12" x14ac:dyDescent="0.3">
      <c r="A18">
        <v>5.9999988555513237</v>
      </c>
      <c r="B18">
        <f t="shared" si="5"/>
        <v>5999998.8555513239</v>
      </c>
      <c r="C18" s="1">
        <f t="shared" si="6"/>
        <v>1.9999988555513237</v>
      </c>
      <c r="D18">
        <v>2.9221519050576766E-12</v>
      </c>
      <c r="E18">
        <f t="shared" si="7"/>
        <v>5.9216402170929067E-6</v>
      </c>
      <c r="F18">
        <f t="shared" si="8"/>
        <v>3.7408644217303538E-7</v>
      </c>
      <c r="G18">
        <f>A18-E13</f>
        <v>5.3099988555513242</v>
      </c>
      <c r="H18">
        <v>5.6026968555513239</v>
      </c>
      <c r="I18">
        <f t="shared" ref="I18:I19" si="11">$J$15-($J$15*$J$14)*(1/A18)</f>
        <v>4.3466870898803814E-7</v>
      </c>
      <c r="J18">
        <f t="shared" si="9"/>
        <v>4.2708790936987227E-7</v>
      </c>
      <c r="K18">
        <f t="shared" si="10"/>
        <v>4.4525342085918248E-7</v>
      </c>
    </row>
    <row r="19" spans="1:12" x14ac:dyDescent="0.3">
      <c r="A19">
        <v>4.7979172581123528</v>
      </c>
      <c r="B19">
        <f t="shared" si="5"/>
        <v>4797917.2581123533</v>
      </c>
      <c r="C19" s="1">
        <f t="shared" si="6"/>
        <v>0.79791725811235281</v>
      </c>
      <c r="D19">
        <v>3.1761123626634086E-12</v>
      </c>
      <c r="E19">
        <f t="shared" si="7"/>
        <v>6.1736009226350954E-6</v>
      </c>
      <c r="F19">
        <f t="shared" si="8"/>
        <v>1.2212573663084667E-7</v>
      </c>
      <c r="G19">
        <f>A19-E13</f>
        <v>4.1079172581123533</v>
      </c>
      <c r="H19">
        <v>4.400615258112353</v>
      </c>
      <c r="I19">
        <f t="shared" si="11"/>
        <v>1.8056170650307321E-7</v>
      </c>
      <c r="J19">
        <f t="shared" si="9"/>
        <v>1.8338291716037699E-7</v>
      </c>
      <c r="K19">
        <f t="shared" si="10"/>
        <v>1.883041317331983E-7</v>
      </c>
    </row>
    <row r="20" spans="1:12" x14ac:dyDescent="0.3">
      <c r="A20">
        <v>4.0000000000016769</v>
      </c>
      <c r="B20">
        <f t="shared" si="5"/>
        <v>4000000.0000016768</v>
      </c>
      <c r="D20">
        <v>3.3186827842658883E-12</v>
      </c>
      <c r="E20">
        <f t="shared" si="7"/>
        <v>6.3106412836724181E-6</v>
      </c>
      <c r="F20">
        <f t="shared" si="8"/>
        <v>-1.4914624406476034E-8</v>
      </c>
      <c r="G20">
        <f>A20-E13</f>
        <v>3.3100000000016769</v>
      </c>
      <c r="H20">
        <v>3.6026980000016771</v>
      </c>
      <c r="I20">
        <f>$J$15-($J$15*$J$14)*(1/A20)</f>
        <v>-7.244481707324271E-8</v>
      </c>
    </row>
    <row r="21" spans="1:12" x14ac:dyDescent="0.3">
      <c r="D21" t="s">
        <v>16</v>
      </c>
      <c r="E21">
        <f>E15-J15</f>
        <v>4.8468303177883307E-6</v>
      </c>
    </row>
    <row r="23" spans="1:12" x14ac:dyDescent="0.3">
      <c r="D23" t="s">
        <v>9</v>
      </c>
      <c r="E23">
        <v>1.38</v>
      </c>
      <c r="F23" t="s">
        <v>24</v>
      </c>
      <c r="I23" t="s">
        <v>15</v>
      </c>
      <c r="J23">
        <f>J13</f>
        <v>2.2999999999999998</v>
      </c>
      <c r="K23">
        <v>1.8</v>
      </c>
      <c r="L23">
        <v>2.2000000000000002</v>
      </c>
    </row>
    <row r="24" spans="1:12" x14ac:dyDescent="0.3">
      <c r="A24">
        <v>8</v>
      </c>
      <c r="I24" t="s">
        <v>14</v>
      </c>
      <c r="J24" s="1">
        <f>J14</f>
        <v>4.2</v>
      </c>
      <c r="L24">
        <v>3.4053960000015859</v>
      </c>
    </row>
    <row r="25" spans="1:12" x14ac:dyDescent="0.3">
      <c r="A25">
        <f>A15</f>
        <v>4.2000000000015856</v>
      </c>
      <c r="B25">
        <f>A25*1000000</f>
        <v>4200000.0000015851</v>
      </c>
      <c r="C25" s="1">
        <f>A25-$A$4</f>
        <v>0.20000000000158558</v>
      </c>
      <c r="D25">
        <v>3.7606871695018631E-12</v>
      </c>
      <c r="E25">
        <f>SQRT(12*D25)</f>
        <v>6.7177560266820019E-6</v>
      </c>
      <c r="G25">
        <f>A25-E23</f>
        <v>2.8200000000015857</v>
      </c>
      <c r="H25" t="s">
        <v>46</v>
      </c>
      <c r="I25" t="s">
        <v>13</v>
      </c>
      <c r="J25">
        <f>J23*MAX(F26:F29)</f>
        <v>1.9041400666593082E-6</v>
      </c>
      <c r="K25">
        <f>K23*MAX(F26:F29)</f>
        <v>1.4901965739072848E-6</v>
      </c>
      <c r="L25">
        <f>L23*MAX(F26:F29)</f>
        <v>1.8213513681089039E-6</v>
      </c>
    </row>
    <row r="26" spans="1:12" x14ac:dyDescent="0.3">
      <c r="A26">
        <f t="shared" ref="A26:A30" si="12">A16</f>
        <v>7.7</v>
      </c>
      <c r="B26">
        <f t="shared" ref="B26:B30" si="13">A26*1000000</f>
        <v>7700000</v>
      </c>
      <c r="C26" s="1">
        <f t="shared" ref="C26:C29" si="14">A26-$A$4</f>
        <v>3.7</v>
      </c>
      <c r="D26">
        <v>2.8908797768522102E-12</v>
      </c>
      <c r="E26">
        <f t="shared" ref="E26:E30" si="15">SQRT(12*D26)</f>
        <v>5.8898690411779548E-6</v>
      </c>
      <c r="F26">
        <f>$E$25-E26</f>
        <v>8.2788698550404713E-7</v>
      </c>
      <c r="G26">
        <f>A26-E23</f>
        <v>6.32</v>
      </c>
      <c r="H26">
        <v>6.9053960000000005</v>
      </c>
      <c r="I26">
        <f>$J$25-($J$25*$J$24)*(1/A26)</f>
        <v>8.655182121178674E-7</v>
      </c>
      <c r="J26">
        <f>$K$25-($K$25*$G$25)*(1/G26)</f>
        <v>8.2526708997992639E-7</v>
      </c>
      <c r="K26">
        <f>$L$25-($L$25*$L$24)*(1/H26)</f>
        <v>9.2315195079011782E-7</v>
      </c>
    </row>
    <row r="27" spans="1:12" x14ac:dyDescent="0.3">
      <c r="A27">
        <f t="shared" si="12"/>
        <v>7.202081123393353</v>
      </c>
      <c r="B27">
        <f t="shared" si="13"/>
        <v>7202081.1233933531</v>
      </c>
      <c r="C27" s="1">
        <f t="shared" si="14"/>
        <v>3.202081123393353</v>
      </c>
      <c r="D27">
        <v>2.9411344716081489E-12</v>
      </c>
      <c r="E27">
        <f t="shared" si="15"/>
        <v>5.9408428408179411E-6</v>
      </c>
      <c r="F27">
        <f t="shared" ref="F27:F30" si="16">$E$25-E27</f>
        <v>7.7691318586406085E-7</v>
      </c>
      <c r="G27">
        <f>A27-E23</f>
        <v>5.8220811233933532</v>
      </c>
      <c r="H27">
        <v>6.4074771233933534</v>
      </c>
      <c r="I27">
        <f t="shared" ref="I27:I30" si="17">$J$25-($J$25*$J$24)*(1/A27)</f>
        <v>7.9371265783820028E-7</v>
      </c>
      <c r="J27">
        <f t="shared" ref="J27:J29" si="18">$K$25-($K$25*$G$25)*(1/G27)</f>
        <v>7.6840066461710352E-7</v>
      </c>
      <c r="K27">
        <f t="shared" ref="K27:K29" si="19">$L$25-($L$25*$L$24)*(1/H27)</f>
        <v>8.5335373907160834E-7</v>
      </c>
    </row>
    <row r="28" spans="1:12" x14ac:dyDescent="0.3">
      <c r="A28">
        <f t="shared" si="12"/>
        <v>5.9999988555513237</v>
      </c>
      <c r="B28">
        <f t="shared" si="13"/>
        <v>5999998.8555513239</v>
      </c>
      <c r="C28" s="1">
        <f t="shared" si="14"/>
        <v>1.9999988555513237</v>
      </c>
      <c r="D28">
        <v>3.2066234150745224E-12</v>
      </c>
      <c r="E28">
        <f t="shared" si="15"/>
        <v>6.2031831329482987E-6</v>
      </c>
      <c r="F28">
        <f t="shared" si="16"/>
        <v>5.1457289373370327E-7</v>
      </c>
      <c r="G28">
        <f>A28-E23</f>
        <v>4.6199988555513238</v>
      </c>
      <c r="H28">
        <v>5.2053948555513241</v>
      </c>
      <c r="I28">
        <f t="shared" si="17"/>
        <v>5.7124176575884318E-7</v>
      </c>
      <c r="J28">
        <f t="shared" si="18"/>
        <v>5.8059584243276994E-7</v>
      </c>
      <c r="K28">
        <f t="shared" si="19"/>
        <v>6.2981396591916102E-7</v>
      </c>
    </row>
    <row r="29" spans="1:12" x14ac:dyDescent="0.3">
      <c r="A29">
        <f t="shared" si="12"/>
        <v>4.7979172581123528</v>
      </c>
      <c r="B29">
        <f t="shared" si="13"/>
        <v>4797917.2581123533</v>
      </c>
      <c r="C29" s="1">
        <f t="shared" si="14"/>
        <v>0.79791725811235281</v>
      </c>
      <c r="D29">
        <v>3.5148954122614663E-12</v>
      </c>
      <c r="E29">
        <f t="shared" si="15"/>
        <v>6.4945165291296007E-6</v>
      </c>
      <c r="F29">
        <f t="shared" si="16"/>
        <v>2.2323949755240128E-7</v>
      </c>
      <c r="G29">
        <f>A29-E23</f>
        <v>3.4179172581123529</v>
      </c>
      <c r="H29">
        <v>4.0033132581123532</v>
      </c>
      <c r="I29">
        <f t="shared" si="17"/>
        <v>2.3729425633461926E-7</v>
      </c>
      <c r="J29">
        <f t="shared" si="18"/>
        <v>2.6068923915636051E-7</v>
      </c>
      <c r="K29">
        <f t="shared" si="19"/>
        <v>2.7202902842268845E-7</v>
      </c>
    </row>
    <row r="30" spans="1:12" x14ac:dyDescent="0.3">
      <c r="A30">
        <f t="shared" si="12"/>
        <v>4.0000000000016769</v>
      </c>
      <c r="B30">
        <f t="shared" si="13"/>
        <v>4000000.0000016768</v>
      </c>
      <c r="D30">
        <v>3.742768284581305E-12</v>
      </c>
      <c r="E30">
        <f t="shared" si="15"/>
        <v>6.7017325681480056E-6</v>
      </c>
      <c r="F30">
        <f t="shared" si="16"/>
        <v>1.6023458533996362E-8</v>
      </c>
      <c r="G30">
        <f>A30-E23</f>
        <v>2.620000000001677</v>
      </c>
      <c r="H30">
        <v>3.2053960000016772</v>
      </c>
      <c r="I30">
        <f t="shared" si="17"/>
        <v>-9.5207003332127387E-8</v>
      </c>
    </row>
    <row r="31" spans="1:12" x14ac:dyDescent="0.3">
      <c r="D31" t="s">
        <v>16</v>
      </c>
      <c r="E31">
        <f>E25-J25</f>
        <v>4.813615960022694E-6</v>
      </c>
    </row>
    <row r="33" spans="1:26" x14ac:dyDescent="0.3">
      <c r="D33" t="s">
        <v>10</v>
      </c>
      <c r="E33">
        <v>2.0699999999999998</v>
      </c>
      <c r="F33" t="s">
        <v>24</v>
      </c>
      <c r="I33" t="s">
        <v>15</v>
      </c>
      <c r="J33">
        <f>J13</f>
        <v>2.2999999999999998</v>
      </c>
      <c r="K33">
        <v>1.6</v>
      </c>
      <c r="L33">
        <v>2.2000000000000002</v>
      </c>
    </row>
    <row r="34" spans="1:26" x14ac:dyDescent="0.3">
      <c r="A34">
        <v>8</v>
      </c>
      <c r="I34" t="s">
        <v>14</v>
      </c>
      <c r="J34" s="1">
        <f>J14</f>
        <v>4.2</v>
      </c>
      <c r="L34">
        <v>3.0080940000015857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6" x14ac:dyDescent="0.3">
      <c r="A35">
        <f>A25</f>
        <v>4.2000000000015856</v>
      </c>
      <c r="B35">
        <f>A35*1000000</f>
        <v>4200000.0000015851</v>
      </c>
      <c r="C35" s="1">
        <f>A35-$A$4</f>
        <v>0.20000000000158558</v>
      </c>
      <c r="D35">
        <v>4.2150416316208367E-12</v>
      </c>
      <c r="E35">
        <f>SQRT(12*D35)</f>
        <v>7.1119968770697619E-6</v>
      </c>
      <c r="G35">
        <f>A35-E33</f>
        <v>2.1300000000015857</v>
      </c>
      <c r="H35" t="s">
        <v>46</v>
      </c>
      <c r="I35" t="s">
        <v>13</v>
      </c>
      <c r="J35">
        <f>J33*MAX(F36:F39)</f>
        <v>2.2004601922712936E-6</v>
      </c>
      <c r="K35">
        <f>K33*MAX(F36:F39)</f>
        <v>1.5307549163626393E-6</v>
      </c>
      <c r="L35">
        <f>L33*MAX(F36:F39)</f>
        <v>2.1047880099986292E-6</v>
      </c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6" x14ac:dyDescent="0.3">
      <c r="A36">
        <f t="shared" ref="A36:A40" si="20">A26</f>
        <v>7.7</v>
      </c>
      <c r="B36">
        <f t="shared" ref="B36:B40" si="21">A36*1000000</f>
        <v>7700000</v>
      </c>
      <c r="C36" s="1">
        <f t="shared" ref="C36:C39" si="22">A36-$A$4</f>
        <v>3.7</v>
      </c>
      <c r="D36">
        <v>3.1572842495515503E-12</v>
      </c>
      <c r="E36">
        <f t="shared" ref="E36:E40" si="23">SQRT(12*D36)</f>
        <v>6.1552750543431124E-6</v>
      </c>
      <c r="F36">
        <f>$E$35-E36</f>
        <v>9.567218227266495E-7</v>
      </c>
      <c r="G36">
        <f>A36-E33</f>
        <v>5.6300000000000008</v>
      </c>
      <c r="H36">
        <v>6.5080939999999998</v>
      </c>
      <c r="I36">
        <f>$J$35-($J$35*$J$24)*(1/A36)</f>
        <v>1.0002091783051335E-6</v>
      </c>
      <c r="J36">
        <f>$K$35-($K$35*$G$35)*(1/G36)</f>
        <v>9.5162383788042816E-7</v>
      </c>
      <c r="K36">
        <f>$L$35-($L$35*$L$34)*(1/H36)</f>
        <v>1.1319378661389747E-6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6" x14ac:dyDescent="0.3">
      <c r="A37">
        <f t="shared" si="20"/>
        <v>7.202081123393353</v>
      </c>
      <c r="B37">
        <f t="shared" si="21"/>
        <v>7202081.1233933531</v>
      </c>
      <c r="C37" s="1">
        <f t="shared" si="22"/>
        <v>3.202081123393353</v>
      </c>
      <c r="D37">
        <v>3.1834812692804197E-12</v>
      </c>
      <c r="E37">
        <f t="shared" si="23"/>
        <v>6.1807584673213876E-6</v>
      </c>
      <c r="F37">
        <f t="shared" ref="F37:F40" si="24">$E$35-E37</f>
        <v>9.3123840974837433E-7</v>
      </c>
      <c r="G37">
        <f>A37-E33</f>
        <v>5.1320811233933536</v>
      </c>
      <c r="H37">
        <v>6.0101751233933527</v>
      </c>
      <c r="I37">
        <f t="shared" ref="I37:I40" si="25">$J$35-($J$35*$J$24)*(1/A37)</f>
        <v>9.1722932480433841E-7</v>
      </c>
      <c r="J37">
        <f t="shared" ref="J37:J39" si="26">$K$35-($K$35*$G$35)*(1/G37)</f>
        <v>8.9543604796194126E-7</v>
      </c>
      <c r="K37">
        <f t="shared" ref="K37:K39" si="27">$L$35-($L$35*$L$34)*(1/H37)</f>
        <v>1.0513411379584951E-6</v>
      </c>
    </row>
    <row r="38" spans="1:26" x14ac:dyDescent="0.3">
      <c r="A38">
        <f t="shared" si="20"/>
        <v>5.9999988555513237</v>
      </c>
      <c r="B38">
        <f t="shared" si="21"/>
        <v>5999998.8555513239</v>
      </c>
      <c r="C38" s="1">
        <f t="shared" si="22"/>
        <v>1.9999988555513237</v>
      </c>
      <c r="D38">
        <v>3.5399640751336512E-12</v>
      </c>
      <c r="E38">
        <f t="shared" si="23"/>
        <v>6.5176352231161118E-6</v>
      </c>
      <c r="F38">
        <f t="shared" si="24"/>
        <v>5.9436165395365015E-7</v>
      </c>
      <c r="G38">
        <f>A38-E33</f>
        <v>3.9299988555513239</v>
      </c>
      <c r="H38">
        <v>4.8080928555513243</v>
      </c>
      <c r="I38">
        <f t="shared" si="25"/>
        <v>6.6013776387806052E-7</v>
      </c>
      <c r="J38">
        <f t="shared" si="26"/>
        <v>7.0110888039771402E-7</v>
      </c>
      <c r="K38">
        <f t="shared" si="27"/>
        <v>7.8796648130413838E-7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6" x14ac:dyDescent="0.3">
      <c r="A39">
        <f t="shared" si="20"/>
        <v>4.7979172581123528</v>
      </c>
      <c r="B39">
        <f t="shared" si="21"/>
        <v>4797917.2581123533</v>
      </c>
      <c r="C39" s="1">
        <f t="shared" si="22"/>
        <v>0.79791725811235281</v>
      </c>
      <c r="D39">
        <v>3.982704471768048E-12</v>
      </c>
      <c r="E39">
        <f t="shared" si="23"/>
        <v>6.9132086371826347E-6</v>
      </c>
      <c r="F39">
        <f t="shared" si="24"/>
        <v>1.9878823988712716E-7</v>
      </c>
      <c r="G39">
        <f>A39-E33</f>
        <v>2.727917258112353</v>
      </c>
      <c r="H39">
        <v>3.6060112581123529</v>
      </c>
      <c r="I39">
        <f t="shared" si="25"/>
        <v>2.7422172037745087E-7</v>
      </c>
      <c r="J39">
        <f t="shared" si="26"/>
        <v>3.3551779465058459E-7</v>
      </c>
      <c r="K39">
        <f t="shared" si="27"/>
        <v>3.4899754486667432E-7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26" x14ac:dyDescent="0.3">
      <c r="A40">
        <f t="shared" si="20"/>
        <v>4.0000000000016769</v>
      </c>
      <c r="B40">
        <f t="shared" si="21"/>
        <v>4000000.0000016768</v>
      </c>
      <c r="D40">
        <v>4.2802197098749043E-12</v>
      </c>
      <c r="E40">
        <f t="shared" si="23"/>
        <v>7.1667730896477285E-6</v>
      </c>
      <c r="F40">
        <f t="shared" si="24"/>
        <v>-5.4776212577966567E-8</v>
      </c>
      <c r="G40">
        <f>A40-E33</f>
        <v>1.930000000001677</v>
      </c>
      <c r="H40">
        <v>2.808094000001677</v>
      </c>
      <c r="I40">
        <f t="shared" si="25"/>
        <v>-1.1002300961259639E-7</v>
      </c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6" x14ac:dyDescent="0.3">
      <c r="D41" t="s">
        <v>16</v>
      </c>
      <c r="E41">
        <f>E35-J35</f>
        <v>4.9115366847984683E-6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x14ac:dyDescent="0.3"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6" x14ac:dyDescent="0.3">
      <c r="D43" t="s">
        <v>11</v>
      </c>
      <c r="E43">
        <v>2.76</v>
      </c>
      <c r="F43" t="s">
        <v>23</v>
      </c>
      <c r="I43" t="s">
        <v>15</v>
      </c>
      <c r="J43">
        <f>J13</f>
        <v>2.2999999999999998</v>
      </c>
      <c r="K43">
        <v>1.4</v>
      </c>
      <c r="L43">
        <v>2.2000000000000002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6" x14ac:dyDescent="0.3">
      <c r="A44">
        <v>8</v>
      </c>
      <c r="I44" t="s">
        <v>14</v>
      </c>
      <c r="J44" s="1">
        <f>J14</f>
        <v>4.2</v>
      </c>
      <c r="L44">
        <v>2.6107920000015858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6" x14ac:dyDescent="0.3">
      <c r="A45">
        <f>A35</f>
        <v>4.2000000000015856</v>
      </c>
      <c r="B45">
        <f>A45*1000000</f>
        <v>4200000.0000015851</v>
      </c>
      <c r="C45" s="1">
        <f>A45-$A$4</f>
        <v>0.20000000000158558</v>
      </c>
      <c r="D45">
        <v>2.3131738878657755E-12</v>
      </c>
      <c r="E45">
        <f>SQRT(12*D45)</f>
        <v>5.2685943717835502E-6</v>
      </c>
      <c r="G45">
        <f>A45-E43</f>
        <v>1.4400000000015858</v>
      </c>
      <c r="H45" t="s">
        <v>45</v>
      </c>
      <c r="I45" t="s">
        <v>13</v>
      </c>
      <c r="J45">
        <f>J43*MAX(F46:F49)</f>
        <v>2.9530810170423421E-6</v>
      </c>
      <c r="K45">
        <f>K43*MAX(F46:F49)</f>
        <v>1.7975275755909909E-6</v>
      </c>
      <c r="L45">
        <f>L43*MAX(F46:F49)</f>
        <v>2.8246861902144149E-6</v>
      </c>
    </row>
    <row r="46" spans="1:26" x14ac:dyDescent="0.3">
      <c r="A46">
        <f t="shared" ref="A46:A50" si="28">A36</f>
        <v>7.7</v>
      </c>
      <c r="B46">
        <f t="shared" ref="B46:B50" si="29">A46*1000000</f>
        <v>7700000</v>
      </c>
      <c r="C46" s="1">
        <f t="shared" ref="C46:C49" si="30">A46-$A$4</f>
        <v>3.7</v>
      </c>
      <c r="D46">
        <v>3.4782827417765924E-12</v>
      </c>
      <c r="E46">
        <f t="shared" ref="E46:E50" si="31">SQRT(12*D46)</f>
        <v>6.4606031375808176E-6</v>
      </c>
      <c r="F46">
        <f>$E$50-E46</f>
        <v>1.2839482682792793E-6</v>
      </c>
      <c r="G46">
        <f>A46-E43</f>
        <v>4.9400000000000004</v>
      </c>
      <c r="H46">
        <v>6.110792</v>
      </c>
      <c r="I46">
        <f>$J$45-($J$45*$J$14)*(1/A46)</f>
        <v>1.3423095532010647E-6</v>
      </c>
      <c r="J46">
        <f>$K$45-($K$45*$G$45)*(1/G46)</f>
        <v>1.2735519260254286E-6</v>
      </c>
      <c r="K46">
        <f>$L$45-($L$45*$L$44)*(1/H46)</f>
        <v>1.6178592997022272E-6</v>
      </c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6" x14ac:dyDescent="0.3">
      <c r="A47">
        <f t="shared" si="28"/>
        <v>7.202081123393353</v>
      </c>
      <c r="B47">
        <f t="shared" si="29"/>
        <v>7202081.1233933531</v>
      </c>
      <c r="C47" s="1">
        <f t="shared" si="30"/>
        <v>3.202081123393353</v>
      </c>
      <c r="D47">
        <v>3.5233665187564462E-12</v>
      </c>
      <c r="E47">
        <f t="shared" si="31"/>
        <v>6.5023379045599708E-6</v>
      </c>
      <c r="F47">
        <f t="shared" ref="F47:F50" si="32">$E$50-E47</f>
        <v>1.2422135013001261E-6</v>
      </c>
      <c r="G47">
        <f>A47-E43</f>
        <v>4.4420811233933533</v>
      </c>
      <c r="H47">
        <v>5.6128731233933529</v>
      </c>
      <c r="I47">
        <f t="shared" ref="I47:I50" si="33">$J$45-($J$45*$J$14)*(1/A47)</f>
        <v>1.2309481975033652E-6</v>
      </c>
      <c r="J47">
        <f t="shared" ref="J47:J49" si="34">$K$45-($K$45*$G$45)*(1/G47)</f>
        <v>1.2148187873110189E-6</v>
      </c>
      <c r="K47">
        <f t="shared" ref="K47:K49" si="35">$L$45-($L$45*$L$44)*(1/H47)</f>
        <v>1.5108014923418436E-6</v>
      </c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6" x14ac:dyDescent="0.3">
      <c r="A48">
        <f t="shared" si="28"/>
        <v>5.9999988555513237</v>
      </c>
      <c r="B48">
        <f t="shared" si="29"/>
        <v>5999998.8555513239</v>
      </c>
      <c r="C48" s="1">
        <f t="shared" si="30"/>
        <v>1.9999988555513237</v>
      </c>
      <c r="D48">
        <v>4.1018772180700314E-12</v>
      </c>
      <c r="E48">
        <f t="shared" si="31"/>
        <v>7.015876753253322E-6</v>
      </c>
      <c r="F48">
        <f t="shared" si="32"/>
        <v>7.2867465260677487E-7</v>
      </c>
      <c r="G48">
        <f>A48-E43</f>
        <v>3.2399988555513239</v>
      </c>
      <c r="H48">
        <v>4.4107908555513244</v>
      </c>
      <c r="I48">
        <f t="shared" si="33"/>
        <v>8.8592391082016716E-7</v>
      </c>
      <c r="J48">
        <f t="shared" si="34"/>
        <v>9.9862614869112726E-7</v>
      </c>
      <c r="K48">
        <f t="shared" si="35"/>
        <v>1.152725684844917E-6</v>
      </c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12" x14ac:dyDescent="0.3">
      <c r="A49">
        <f t="shared" si="28"/>
        <v>4.7979172581123528</v>
      </c>
      <c r="B49">
        <f t="shared" si="29"/>
        <v>4797917.2581123533</v>
      </c>
      <c r="C49" s="1">
        <f t="shared" si="30"/>
        <v>0.79791725811235281</v>
      </c>
      <c r="D49">
        <v>4.7021634694409535E-12</v>
      </c>
      <c r="E49">
        <f t="shared" si="31"/>
        <v>7.5117216158009634E-6</v>
      </c>
      <c r="F49">
        <f t="shared" si="32"/>
        <v>2.3282979005913347E-7</v>
      </c>
      <c r="G49">
        <f>A49-E43</f>
        <v>2.037917258112353</v>
      </c>
      <c r="H49">
        <v>3.2087092581123531</v>
      </c>
      <c r="I49">
        <f t="shared" si="33"/>
        <v>3.6801345452719924E-7</v>
      </c>
      <c r="J49">
        <f t="shared" si="34"/>
        <v>5.2738782946044735E-7</v>
      </c>
      <c r="K49">
        <f t="shared" si="35"/>
        <v>5.2635763667473269E-7</v>
      </c>
    </row>
    <row r="50" spans="1:12" x14ac:dyDescent="0.3">
      <c r="A50">
        <f t="shared" si="28"/>
        <v>4.0000000000016769</v>
      </c>
      <c r="B50">
        <f t="shared" si="29"/>
        <v>4000000.0000016768</v>
      </c>
      <c r="D50">
        <v>4.9981730398341337E-12</v>
      </c>
      <c r="E50">
        <f t="shared" si="31"/>
        <v>7.7445514058600969E-6</v>
      </c>
      <c r="F50">
        <f t="shared" si="32"/>
        <v>0</v>
      </c>
      <c r="G50">
        <f>A50-E43</f>
        <v>1.2400000000016771</v>
      </c>
      <c r="H50">
        <v>2.4107920000016771</v>
      </c>
      <c r="I50">
        <f t="shared" si="33"/>
        <v>-1.4765405085081733E-7</v>
      </c>
    </row>
    <row r="51" spans="1:12" x14ac:dyDescent="0.3">
      <c r="D51" t="s">
        <v>16</v>
      </c>
      <c r="E51">
        <f>E50-J45</f>
        <v>4.7914703888177548E-6</v>
      </c>
      <c r="L51" s="1">
        <v>2.6</v>
      </c>
    </row>
    <row r="53" spans="1:12" x14ac:dyDescent="0.3">
      <c r="D53" t="s">
        <v>17</v>
      </c>
      <c r="I53" t="s">
        <v>20</v>
      </c>
      <c r="J53" t="s">
        <v>21</v>
      </c>
      <c r="K53" t="s">
        <v>21</v>
      </c>
    </row>
    <row r="54" spans="1:12" x14ac:dyDescent="0.3">
      <c r="E54">
        <f>E41-E21</f>
        <v>6.4706367010137613E-8</v>
      </c>
      <c r="I54">
        <v>0.69</v>
      </c>
      <c r="J54">
        <f>J15</f>
        <v>1.4488963414776111E-6</v>
      </c>
      <c r="K54">
        <f>K15</f>
        <v>1.2599098621544446E-6</v>
      </c>
    </row>
    <row r="55" spans="1:12" x14ac:dyDescent="0.3">
      <c r="D55" t="s">
        <v>18</v>
      </c>
      <c r="I55">
        <v>1.38</v>
      </c>
      <c r="J55">
        <f>J25</f>
        <v>1.9041400666593082E-6</v>
      </c>
      <c r="K55">
        <f>K25</f>
        <v>1.4901965739072848E-6</v>
      </c>
    </row>
    <row r="56" spans="1:12" x14ac:dyDescent="0.3">
      <c r="E56">
        <f>(E54/E21)*100</f>
        <v>1.3350243925944563</v>
      </c>
      <c r="F56" t="s">
        <v>19</v>
      </c>
      <c r="I56">
        <v>2.0699999999999998</v>
      </c>
      <c r="J56">
        <f>J35</f>
        <v>2.2004601922712936E-6</v>
      </c>
      <c r="K56">
        <f>K35</f>
        <v>1.5307549163626393E-6</v>
      </c>
    </row>
    <row r="57" spans="1:12" x14ac:dyDescent="0.3">
      <c r="I57">
        <v>2.76</v>
      </c>
      <c r="J57">
        <f>J45</f>
        <v>2.9530810170423421E-6</v>
      </c>
      <c r="K57">
        <f>K45</f>
        <v>1.7975275755909909E-6</v>
      </c>
    </row>
  </sheetData>
  <mergeCells count="12">
    <mergeCell ref="M34:X34"/>
    <mergeCell ref="M35:X35"/>
    <mergeCell ref="M38:Y38"/>
    <mergeCell ref="M39:Y39"/>
    <mergeCell ref="M40:Y40"/>
    <mergeCell ref="M47:Y47"/>
    <mergeCell ref="M48:Y48"/>
    <mergeCell ref="M41:Z41"/>
    <mergeCell ref="M42:Y42"/>
    <mergeCell ref="M43:Y43"/>
    <mergeCell ref="M44:Y44"/>
    <mergeCell ref="M46:Y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9"/>
  <sheetViews>
    <sheetView topLeftCell="I34" zoomScaleNormal="100" workbookViewId="0">
      <selection activeCell="W66" sqref="W66"/>
    </sheetView>
  </sheetViews>
  <sheetFormatPr defaultRowHeight="14.4" x14ac:dyDescent="0.3"/>
  <cols>
    <col min="5" max="6" width="12" bestFit="1" customWidth="1"/>
    <col min="7" max="7" width="21.6640625" bestFit="1" customWidth="1"/>
    <col min="8" max="8" width="10.6640625" bestFit="1" customWidth="1"/>
    <col min="10" max="10" width="12" bestFit="1" customWidth="1"/>
    <col min="22" max="22" width="13.44140625" bestFit="1" customWidth="1"/>
    <col min="23" max="23" width="21.6640625" bestFit="1" customWidth="1"/>
    <col min="24" max="25" width="22" bestFit="1" customWidth="1"/>
    <col min="26" max="26" width="11" bestFit="1" customWidth="1"/>
  </cols>
  <sheetData>
    <row r="1" spans="1:27" x14ac:dyDescent="0.3">
      <c r="A1" t="s">
        <v>29</v>
      </c>
      <c r="M1" t="s">
        <v>27</v>
      </c>
      <c r="W1" t="s">
        <v>30</v>
      </c>
    </row>
    <row r="2" spans="1:27" x14ac:dyDescent="0.3">
      <c r="V2" t="s">
        <v>28</v>
      </c>
      <c r="W2">
        <v>7.7</v>
      </c>
      <c r="X2">
        <v>7.2020809999999997</v>
      </c>
      <c r="Y2">
        <f>A18</f>
        <v>5.9999988555513237</v>
      </c>
      <c r="Z2">
        <f>A19</f>
        <v>4.7979172581123528</v>
      </c>
      <c r="AA2">
        <v>4.2</v>
      </c>
    </row>
    <row r="3" spans="1:27" x14ac:dyDescent="0.3">
      <c r="A3" t="s">
        <v>3</v>
      </c>
      <c r="B3" t="s">
        <v>2</v>
      </c>
      <c r="D3" t="s">
        <v>0</v>
      </c>
      <c r="E3" t="s">
        <v>1</v>
      </c>
      <c r="F3" t="s">
        <v>4</v>
      </c>
      <c r="G3" t="s">
        <v>5</v>
      </c>
      <c r="I3" t="s">
        <v>25</v>
      </c>
      <c r="K3" t="s">
        <v>40</v>
      </c>
      <c r="L3" s="1"/>
      <c r="V3">
        <v>0.69</v>
      </c>
      <c r="W3" s="1">
        <v>2.6750807729952199E-12</v>
      </c>
      <c r="X3">
        <v>2.7002031246392211E-12</v>
      </c>
      <c r="Y3">
        <v>2.9221519050576766E-12</v>
      </c>
      <c r="Z3">
        <v>3.1761123626634086E-12</v>
      </c>
      <c r="AA3" s="1">
        <v>3.31868278426589E-12</v>
      </c>
    </row>
    <row r="4" spans="1:27" x14ac:dyDescent="0.3">
      <c r="A4" s="1">
        <v>4</v>
      </c>
      <c r="B4" s="1">
        <f>A4*1000000</f>
        <v>4000000</v>
      </c>
      <c r="D4">
        <v>2.414491242166869E-11</v>
      </c>
      <c r="E4">
        <f>SQRT(12*D4)</f>
        <v>1.7021719920737277E-5</v>
      </c>
      <c r="I4">
        <f>D4^(-1/3)</f>
        <v>3459.8567816124328</v>
      </c>
      <c r="V4">
        <v>1.38</v>
      </c>
      <c r="W4">
        <v>2.8908797768522102E-12</v>
      </c>
      <c r="X4">
        <v>2.9411344716081489E-12</v>
      </c>
      <c r="Y4">
        <v>3.2066234150745224E-12</v>
      </c>
      <c r="Z4">
        <v>3.5148954122614663E-12</v>
      </c>
      <c r="AA4">
        <v>3.742768284581305E-12</v>
      </c>
    </row>
    <row r="5" spans="1:27" x14ac:dyDescent="0.3">
      <c r="A5" s="1">
        <v>8</v>
      </c>
      <c r="B5" s="1">
        <f t="shared" ref="B5:B9" si="0">A5*1000000</f>
        <v>8000000</v>
      </c>
      <c r="C5" s="1"/>
      <c r="D5">
        <v>1.4605672630643421E-11</v>
      </c>
      <c r="E5">
        <f t="shared" ref="E5:E9" si="1">SQRT(12*D5)</f>
        <v>1.3238884830971265E-5</v>
      </c>
      <c r="F5">
        <f>$E$4-E5</f>
        <v>3.7828350897660118E-6</v>
      </c>
      <c r="G5">
        <f>F5*100</f>
        <v>3.7828350897660119E-4</v>
      </c>
      <c r="I5">
        <f t="shared" ref="I5:I9" si="2">D5^(-1/3)</f>
        <v>4090.9685983427003</v>
      </c>
      <c r="V5">
        <v>2.0699999999999998</v>
      </c>
      <c r="W5">
        <v>3.1572842495515503E-12</v>
      </c>
      <c r="X5">
        <v>3.1834812692804197E-12</v>
      </c>
      <c r="Y5">
        <v>3.5399640751336512E-12</v>
      </c>
      <c r="Z5">
        <v>3.982704471768048E-12</v>
      </c>
      <c r="AA5">
        <v>4.2802197098749043E-12</v>
      </c>
    </row>
    <row r="6" spans="1:27" x14ac:dyDescent="0.3">
      <c r="A6">
        <v>7.4142130863451214</v>
      </c>
      <c r="B6" s="1">
        <f t="shared" si="0"/>
        <v>7414213.0863451213</v>
      </c>
      <c r="C6" s="1"/>
      <c r="D6">
        <v>1.5321435276439948E-11</v>
      </c>
      <c r="E6">
        <f t="shared" si="1"/>
        <v>1.3559396126571396E-5</v>
      </c>
      <c r="F6">
        <f t="shared" ref="F6:F8" si="3">$E$4-E6</f>
        <v>3.4623237941658808E-6</v>
      </c>
      <c r="G6">
        <f t="shared" ref="G6:G8" si="4">F6*100</f>
        <v>3.4623237941658807E-4</v>
      </c>
      <c r="I6">
        <f t="shared" si="2"/>
        <v>4026.2448566252415</v>
      </c>
      <c r="V6">
        <v>2.76</v>
      </c>
      <c r="W6">
        <v>3.4782827417765924E-12</v>
      </c>
      <c r="X6">
        <v>3.5233665187564462E-12</v>
      </c>
      <c r="Y6">
        <v>4.1018772180700314E-12</v>
      </c>
      <c r="Z6">
        <v>4.7021634694409535E-12</v>
      </c>
      <c r="AA6">
        <v>4.9981730398341337E-12</v>
      </c>
    </row>
    <row r="7" spans="1:27" x14ac:dyDescent="0.3">
      <c r="A7">
        <v>5.9999986535897927</v>
      </c>
      <c r="B7" s="1">
        <f t="shared" si="0"/>
        <v>5999998.6535897925</v>
      </c>
      <c r="C7" s="1"/>
      <c r="D7">
        <v>1.9192076427288265E-11</v>
      </c>
      <c r="E7">
        <f t="shared" si="1"/>
        <v>1.5175800378479521E-5</v>
      </c>
      <c r="F7">
        <f t="shared" si="3"/>
        <v>1.8459195422577559E-6</v>
      </c>
      <c r="G7">
        <f t="shared" si="4"/>
        <v>1.8459195422577558E-4</v>
      </c>
      <c r="I7">
        <f t="shared" si="2"/>
        <v>3735.0178227791794</v>
      </c>
    </row>
    <row r="8" spans="1:27" x14ac:dyDescent="0.3">
      <c r="A8">
        <v>4.5857850095439447</v>
      </c>
      <c r="B8" s="1">
        <f t="shared" si="0"/>
        <v>4585785.0095439451</v>
      </c>
      <c r="C8" s="1"/>
      <c r="D8">
        <v>2.0944554300031116E-11</v>
      </c>
      <c r="E8">
        <f t="shared" si="1"/>
        <v>1.5853537510611736E-5</v>
      </c>
      <c r="F8">
        <f t="shared" si="3"/>
        <v>1.1681824101255409E-6</v>
      </c>
      <c r="G8">
        <f t="shared" si="4"/>
        <v>1.1681824101255409E-4</v>
      </c>
      <c r="I8">
        <f t="shared" si="2"/>
        <v>3627.7968468681902</v>
      </c>
      <c r="W8" t="s">
        <v>30</v>
      </c>
    </row>
    <row r="9" spans="1:27" x14ac:dyDescent="0.3">
      <c r="A9">
        <v>4.0000000000018128</v>
      </c>
      <c r="B9" s="1">
        <f t="shared" si="0"/>
        <v>4000000.0000018128</v>
      </c>
      <c r="D9">
        <v>2.2287515930570972E-11</v>
      </c>
      <c r="E9">
        <f t="shared" si="1"/>
        <v>1.6353904462447236E-5</v>
      </c>
      <c r="I9">
        <f t="shared" si="2"/>
        <v>3553.4164714188892</v>
      </c>
      <c r="V9" t="s">
        <v>28</v>
      </c>
      <c r="W9">
        <f>W2</f>
        <v>7.7</v>
      </c>
      <c r="X9">
        <f>X2</f>
        <v>7.2020809999999997</v>
      </c>
      <c r="Y9">
        <f>Y2</f>
        <v>5.9999988555513237</v>
      </c>
      <c r="Z9">
        <f>Z2</f>
        <v>4.7979172581123528</v>
      </c>
      <c r="AA9">
        <f>AA2</f>
        <v>4.2</v>
      </c>
    </row>
    <row r="10" spans="1:27" x14ac:dyDescent="0.3">
      <c r="V10">
        <v>0.69</v>
      </c>
      <c r="W10" s="1">
        <f>W3^(-1/3)</f>
        <v>7203.6792409646796</v>
      </c>
      <c r="X10" s="1">
        <f t="shared" ref="X10:AA10" si="5">X3^(-1/3)</f>
        <v>7181.2688857762323</v>
      </c>
      <c r="Y10" s="1">
        <f t="shared" si="5"/>
        <v>6994.6459593195541</v>
      </c>
      <c r="Z10" s="1">
        <f t="shared" si="5"/>
        <v>6803.0142488120864</v>
      </c>
      <c r="AA10" s="1">
        <f t="shared" si="5"/>
        <v>6704.1658969311557</v>
      </c>
    </row>
    <row r="11" spans="1:27" x14ac:dyDescent="0.3">
      <c r="V11">
        <v>1.38</v>
      </c>
      <c r="W11" s="1">
        <f t="shared" ref="W11:AA11" si="6">W4^(-1/3)</f>
        <v>7019.7771138939679</v>
      </c>
      <c r="X11" s="1">
        <f t="shared" si="6"/>
        <v>6979.5652689909348</v>
      </c>
      <c r="Y11" s="1">
        <f t="shared" si="6"/>
        <v>6781.3685347178907</v>
      </c>
      <c r="Z11" s="1">
        <f t="shared" si="6"/>
        <v>6577.0205331968418</v>
      </c>
      <c r="AA11" s="1">
        <f t="shared" si="6"/>
        <v>6440.7387918699442</v>
      </c>
    </row>
    <row r="12" spans="1:27" x14ac:dyDescent="0.3">
      <c r="A12" t="s">
        <v>7</v>
      </c>
      <c r="V12">
        <v>2.0699999999999998</v>
      </c>
      <c r="W12" s="1">
        <f t="shared" ref="W12:AA12" si="7">W5^(-1/3)</f>
        <v>6816.5104625597733</v>
      </c>
      <c r="X12" s="1">
        <f t="shared" si="7"/>
        <v>6797.7611414889925</v>
      </c>
      <c r="Y12" s="1">
        <f t="shared" si="7"/>
        <v>6561.4584310446799</v>
      </c>
      <c r="Z12" s="1">
        <f t="shared" si="7"/>
        <v>6308.7110938806272</v>
      </c>
      <c r="AA12" s="1">
        <f t="shared" si="7"/>
        <v>6159.0157188316771</v>
      </c>
    </row>
    <row r="13" spans="1:27" x14ac:dyDescent="0.3">
      <c r="A13" t="s">
        <v>3</v>
      </c>
      <c r="D13" t="s">
        <v>8</v>
      </c>
      <c r="E13">
        <v>0.69</v>
      </c>
      <c r="F13" t="s">
        <v>23</v>
      </c>
      <c r="V13">
        <v>2.76</v>
      </c>
      <c r="W13" s="1">
        <f t="shared" ref="W13:AA13" si="8">W6^(-1/3)</f>
        <v>6600.0167747996929</v>
      </c>
      <c r="X13" s="1">
        <f t="shared" si="8"/>
        <v>6571.7453367131393</v>
      </c>
      <c r="Y13" s="1">
        <f t="shared" si="8"/>
        <v>6247.013548626428</v>
      </c>
      <c r="Z13" s="1">
        <f t="shared" si="8"/>
        <v>5968.9887304808144</v>
      </c>
      <c r="AA13" s="1">
        <f t="shared" si="8"/>
        <v>5848.7479251724435</v>
      </c>
    </row>
    <row r="14" spans="1:27" x14ac:dyDescent="0.3">
      <c r="A14">
        <v>8</v>
      </c>
      <c r="G14" t="s">
        <v>22</v>
      </c>
      <c r="I14" t="s">
        <v>25</v>
      </c>
      <c r="J14" t="s">
        <v>43</v>
      </c>
      <c r="K14" t="s">
        <v>41</v>
      </c>
      <c r="L14" s="1"/>
    </row>
    <row r="15" spans="1:27" x14ac:dyDescent="0.3">
      <c r="A15">
        <v>4.2000000000015856</v>
      </c>
      <c r="B15">
        <f>A15*1000000</f>
        <v>4200000.0000015851</v>
      </c>
      <c r="C15" s="1"/>
      <c r="D15">
        <v>3.3030145140159917E-12</v>
      </c>
      <c r="E15">
        <f>SQRT(12*D15)</f>
        <v>6.295726659265942E-6</v>
      </c>
      <c r="G15">
        <f>A15-E13</f>
        <v>3.5100000000015856</v>
      </c>
      <c r="H15" t="s">
        <v>26</v>
      </c>
      <c r="I15">
        <f>D15^(-1/3)</f>
        <v>6714.7498674742974</v>
      </c>
      <c r="K15">
        <f>A15-$P$44*$E$13</f>
        <v>3.8026980000015858</v>
      </c>
      <c r="W15" s="1"/>
    </row>
    <row r="16" spans="1:27" x14ac:dyDescent="0.3">
      <c r="A16">
        <v>7.7</v>
      </c>
      <c r="B16">
        <f t="shared" ref="B16:B20" si="9">A16*1000000</f>
        <v>7700000</v>
      </c>
      <c r="C16" s="1"/>
      <c r="D16" s="1">
        <v>2.6750807729952199E-12</v>
      </c>
      <c r="E16">
        <f>SQRT(12*D16)</f>
        <v>5.665771728188724E-6</v>
      </c>
      <c r="F16">
        <f>$E$15-E16</f>
        <v>6.2995493107721806E-7</v>
      </c>
      <c r="G16">
        <f>A16-E13</f>
        <v>7.01</v>
      </c>
      <c r="I16">
        <f t="shared" ref="I16:I20" si="10">D16^(-1/3)</f>
        <v>7203.6792409646796</v>
      </c>
      <c r="J16">
        <f>D16^(1/3)</f>
        <v>1.3881795212554262E-4</v>
      </c>
      <c r="K16">
        <f>A16-$P$44*$E$13</f>
        <v>7.3026980000000004</v>
      </c>
    </row>
    <row r="17" spans="1:26" x14ac:dyDescent="0.3">
      <c r="A17">
        <v>7.202081123393353</v>
      </c>
      <c r="B17">
        <f t="shared" si="9"/>
        <v>7202081.1233933531</v>
      </c>
      <c r="C17" s="1"/>
      <c r="D17">
        <v>2.7002031246392211E-12</v>
      </c>
      <c r="E17">
        <f t="shared" ref="E17:E20" si="11">SQRT(12*D17)</f>
        <v>5.6923138964458605E-6</v>
      </c>
      <c r="F17">
        <f t="shared" ref="F17:F20" si="12">$E$15-E17</f>
        <v>6.0341276282008156E-7</v>
      </c>
      <c r="G17">
        <f>A17-E13</f>
        <v>6.5120811233933527</v>
      </c>
      <c r="I17">
        <f t="shared" si="10"/>
        <v>7181.2688857762323</v>
      </c>
      <c r="J17">
        <f t="shared" ref="J17:J20" si="13">D17^(1/3)</f>
        <v>1.3925115685066132E-4</v>
      </c>
      <c r="K17">
        <f t="shared" ref="K17:K19" si="14">A17-$P$44*$E$13</f>
        <v>6.8047791233933532</v>
      </c>
    </row>
    <row r="18" spans="1:26" x14ac:dyDescent="0.3">
      <c r="A18">
        <v>5.9999988555513237</v>
      </c>
      <c r="B18">
        <f t="shared" si="9"/>
        <v>5999998.8555513239</v>
      </c>
      <c r="C18" s="1"/>
      <c r="D18">
        <v>2.9221519050576766E-12</v>
      </c>
      <c r="E18">
        <f t="shared" si="11"/>
        <v>5.9216402170929067E-6</v>
      </c>
      <c r="F18">
        <f t="shared" si="12"/>
        <v>3.7408644217303538E-7</v>
      </c>
      <c r="G18">
        <f>A18-E13</f>
        <v>5.3099988555513242</v>
      </c>
      <c r="I18">
        <f t="shared" si="10"/>
        <v>6994.6459593195541</v>
      </c>
      <c r="J18">
        <f t="shared" si="13"/>
        <v>1.4296649263106963E-4</v>
      </c>
      <c r="K18">
        <f t="shared" si="14"/>
        <v>5.6026968555513239</v>
      </c>
    </row>
    <row r="19" spans="1:26" x14ac:dyDescent="0.3">
      <c r="A19">
        <v>4.7979172581123528</v>
      </c>
      <c r="B19">
        <f t="shared" si="9"/>
        <v>4797917.2581123533</v>
      </c>
      <c r="C19" s="1"/>
      <c r="D19">
        <v>3.1761123626634086E-12</v>
      </c>
      <c r="E19">
        <f t="shared" si="11"/>
        <v>6.1736009226350954E-6</v>
      </c>
      <c r="F19">
        <f t="shared" si="12"/>
        <v>1.2212573663084667E-7</v>
      </c>
      <c r="G19">
        <f>A19-E13</f>
        <v>4.1079172581123533</v>
      </c>
      <c r="I19">
        <f t="shared" si="10"/>
        <v>6803.0142488120864</v>
      </c>
      <c r="J19">
        <f t="shared" si="13"/>
        <v>1.469936653704078E-4</v>
      </c>
      <c r="K19">
        <f t="shared" si="14"/>
        <v>4.400615258112353</v>
      </c>
    </row>
    <row r="20" spans="1:26" x14ac:dyDescent="0.3">
      <c r="A20">
        <v>4.0000000000016769</v>
      </c>
      <c r="B20">
        <f t="shared" si="9"/>
        <v>4000000.0000016768</v>
      </c>
      <c r="D20" s="1">
        <v>3.31868278426589E-12</v>
      </c>
      <c r="E20">
        <f t="shared" si="11"/>
        <v>6.3106412836724189E-6</v>
      </c>
      <c r="F20">
        <f t="shared" si="12"/>
        <v>-1.4914624406476881E-8</v>
      </c>
      <c r="G20">
        <f>A20-E13</f>
        <v>3.3100000000016769</v>
      </c>
      <c r="I20">
        <f t="shared" si="10"/>
        <v>6704.1658969311557</v>
      </c>
      <c r="J20">
        <f t="shared" si="13"/>
        <v>1.4916098667214542E-4</v>
      </c>
      <c r="K20">
        <f>A20-$P$44*$E$13</f>
        <v>3.6026980000016771</v>
      </c>
    </row>
    <row r="21" spans="1:26" x14ac:dyDescent="0.3">
      <c r="D21" t="s">
        <v>16</v>
      </c>
      <c r="E21">
        <f>E15-L15</f>
        <v>6.295726659265942E-6</v>
      </c>
      <c r="M21" t="s">
        <v>31</v>
      </c>
      <c r="V21" t="s">
        <v>32</v>
      </c>
      <c r="W21" t="s">
        <v>28</v>
      </c>
      <c r="X21" t="s">
        <v>35</v>
      </c>
      <c r="Y21" t="s">
        <v>37</v>
      </c>
      <c r="Z21" t="s">
        <v>36</v>
      </c>
    </row>
    <row r="22" spans="1:26" x14ac:dyDescent="0.3">
      <c r="W22">
        <v>3.8140799874775002</v>
      </c>
      <c r="X22">
        <v>6297.5213136543098</v>
      </c>
      <c r="Y22">
        <f>X22^-3</f>
        <v>4.0039722780982345E-12</v>
      </c>
      <c r="Z22">
        <f>W9</f>
        <v>7.7</v>
      </c>
    </row>
    <row r="23" spans="1:26" x14ac:dyDescent="0.3">
      <c r="D23" t="s">
        <v>9</v>
      </c>
      <c r="E23">
        <v>1.38</v>
      </c>
      <c r="F23" t="s">
        <v>24</v>
      </c>
      <c r="W23">
        <v>3.7220835410118802</v>
      </c>
      <c r="X23">
        <v>6297.5899677188499</v>
      </c>
      <c r="Y23">
        <f t="shared" ref="Y23:Y26" si="15">X23^-3</f>
        <v>4.0038413299216099E-12</v>
      </c>
      <c r="Z23">
        <f>X9</f>
        <v>7.2020809999999997</v>
      </c>
    </row>
    <row r="24" spans="1:26" x14ac:dyDescent="0.3">
      <c r="A24">
        <v>8</v>
      </c>
      <c r="G24" t="s">
        <v>22</v>
      </c>
      <c r="I24" t="s">
        <v>25</v>
      </c>
      <c r="J24" t="s">
        <v>43</v>
      </c>
      <c r="K24" t="s">
        <v>41</v>
      </c>
      <c r="L24" s="1"/>
      <c r="W24">
        <v>2.7027629141728098</v>
      </c>
      <c r="X24">
        <v>6298.35065475377</v>
      </c>
      <c r="Y24">
        <f t="shared" si="15"/>
        <v>4.0023908061915118E-12</v>
      </c>
      <c r="Z24">
        <f>Y9</f>
        <v>5.9999988555513237</v>
      </c>
    </row>
    <row r="25" spans="1:26" x14ac:dyDescent="0.3">
      <c r="A25">
        <f>A15</f>
        <v>4.2000000000015856</v>
      </c>
      <c r="B25">
        <f>A25*1000000</f>
        <v>4200000.0000015851</v>
      </c>
      <c r="C25" s="1"/>
      <c r="D25">
        <v>3.7606871695018631E-12</v>
      </c>
      <c r="E25">
        <f>SQRT(12*D25)</f>
        <v>6.7177560266820019E-6</v>
      </c>
      <c r="G25">
        <f>A25-E23</f>
        <v>2.8200000000015857</v>
      </c>
      <c r="H25" t="s">
        <v>26</v>
      </c>
      <c r="I25">
        <f>D25^(-1/3)</f>
        <v>6430.4929120072693</v>
      </c>
      <c r="K25">
        <f>A25-$P$44*$E$23</f>
        <v>3.4053960000015859</v>
      </c>
      <c r="W25">
        <v>2.0146349869351301</v>
      </c>
      <c r="X25">
        <v>6295.8791084308696</v>
      </c>
      <c r="Y25">
        <f t="shared" si="15"/>
        <v>4.0071062611333996E-12</v>
      </c>
      <c r="Z25">
        <f>Z9</f>
        <v>4.7979172581123528</v>
      </c>
    </row>
    <row r="26" spans="1:26" x14ac:dyDescent="0.3">
      <c r="A26">
        <f t="shared" ref="A26:A30" si="16">A16</f>
        <v>7.7</v>
      </c>
      <c r="B26">
        <f t="shared" ref="B26:B30" si="17">A26*1000000</f>
        <v>7700000</v>
      </c>
      <c r="C26" s="1"/>
      <c r="D26">
        <v>2.8908797768522102E-12</v>
      </c>
      <c r="E26">
        <f t="shared" ref="E26:E30" si="18">SQRT(12*D26)</f>
        <v>5.8898690411779548E-6</v>
      </c>
      <c r="F26">
        <f>$E$25-E26</f>
        <v>8.2788698550404713E-7</v>
      </c>
      <c r="G26">
        <f>A26-E23</f>
        <v>6.32</v>
      </c>
      <c r="I26">
        <f t="shared" ref="I26:I30" si="19">D26^(-1/3)</f>
        <v>7019.7771138939679</v>
      </c>
      <c r="J26">
        <f>D26^(1/3)</f>
        <v>1.4245466540821353E-4</v>
      </c>
      <c r="K26">
        <f>A26-$P$44*$E$23</f>
        <v>6.9053960000000005</v>
      </c>
      <c r="W26">
        <v>1.69080749537615</v>
      </c>
      <c r="X26">
        <v>6296.1207707379499</v>
      </c>
      <c r="Y26">
        <f t="shared" si="15"/>
        <v>4.0066448678036187E-12</v>
      </c>
      <c r="Z26">
        <f>AA9</f>
        <v>4.2</v>
      </c>
    </row>
    <row r="27" spans="1:26" x14ac:dyDescent="0.3">
      <c r="A27">
        <f t="shared" si="16"/>
        <v>7.202081123393353</v>
      </c>
      <c r="B27">
        <f t="shared" si="17"/>
        <v>7202081.1233933531</v>
      </c>
      <c r="C27" s="1"/>
      <c r="D27">
        <v>2.9411344716081489E-12</v>
      </c>
      <c r="E27">
        <f t="shared" si="18"/>
        <v>5.9408428408179411E-6</v>
      </c>
      <c r="F27">
        <f t="shared" ref="F27:F30" si="20">$E$25-E27</f>
        <v>7.7691318586406085E-7</v>
      </c>
      <c r="G27">
        <f>A27-E23</f>
        <v>5.8220811233933532</v>
      </c>
      <c r="I27">
        <f t="shared" si="19"/>
        <v>6979.5652689909348</v>
      </c>
      <c r="J27">
        <f t="shared" ref="J27:J30" si="21">D27^(1/3)</f>
        <v>1.4327539917748691E-4</v>
      </c>
      <c r="K27">
        <f t="shared" ref="K27:K30" si="22">A27-$P$44*$E$23</f>
        <v>6.4074771233933534</v>
      </c>
    </row>
    <row r="28" spans="1:26" x14ac:dyDescent="0.3">
      <c r="A28">
        <f t="shared" si="16"/>
        <v>5.9999988555513237</v>
      </c>
      <c r="B28">
        <f t="shared" si="17"/>
        <v>5999998.8555513239</v>
      </c>
      <c r="C28" s="1"/>
      <c r="D28">
        <v>3.2066234150745224E-12</v>
      </c>
      <c r="E28">
        <f t="shared" si="18"/>
        <v>6.2031831329482987E-6</v>
      </c>
      <c r="F28">
        <f t="shared" si="20"/>
        <v>5.1457289373370327E-7</v>
      </c>
      <c r="G28">
        <f>A28-E23</f>
        <v>4.6199988555513238</v>
      </c>
      <c r="I28">
        <f t="shared" si="19"/>
        <v>6781.3685347178907</v>
      </c>
      <c r="J28">
        <f t="shared" si="21"/>
        <v>1.474628601705394E-4</v>
      </c>
      <c r="K28">
        <f t="shared" si="22"/>
        <v>5.2053948555513241</v>
      </c>
      <c r="V28" t="s">
        <v>33</v>
      </c>
      <c r="W28" t="s">
        <v>28</v>
      </c>
      <c r="X28" t="s">
        <v>35</v>
      </c>
      <c r="Z28" t="s">
        <v>36</v>
      </c>
    </row>
    <row r="29" spans="1:26" x14ac:dyDescent="0.3">
      <c r="A29">
        <f t="shared" si="16"/>
        <v>4.7979172581123528</v>
      </c>
      <c r="B29">
        <f t="shared" si="17"/>
        <v>4797917.2581123533</v>
      </c>
      <c r="C29" s="1"/>
      <c r="D29">
        <v>3.5148954122614663E-12</v>
      </c>
      <c r="E29">
        <f t="shared" si="18"/>
        <v>6.4945165291296007E-6</v>
      </c>
      <c r="F29">
        <f t="shared" si="20"/>
        <v>2.2323949755240128E-7</v>
      </c>
      <c r="G29">
        <f>A29-E23</f>
        <v>3.4179172581123529</v>
      </c>
      <c r="I29">
        <f t="shared" si="19"/>
        <v>6577.0205331968418</v>
      </c>
      <c r="J29">
        <f t="shared" si="21"/>
        <v>1.5204453064310834E-4</v>
      </c>
      <c r="K29">
        <f t="shared" si="22"/>
        <v>4.0033132581123532</v>
      </c>
      <c r="W29">
        <v>3.1255785821287998</v>
      </c>
      <c r="X29">
        <v>6498.0351206732303</v>
      </c>
      <c r="Y29">
        <f>X29^-3</f>
        <v>3.6446332851351402E-12</v>
      </c>
      <c r="Z29">
        <f>Z22</f>
        <v>7.7</v>
      </c>
    </row>
    <row r="30" spans="1:26" x14ac:dyDescent="0.3">
      <c r="A30">
        <f t="shared" si="16"/>
        <v>4.0000000000016769</v>
      </c>
      <c r="B30">
        <f t="shared" si="17"/>
        <v>4000000.0000016768</v>
      </c>
      <c r="D30">
        <v>3.742768284581305E-12</v>
      </c>
      <c r="E30">
        <f t="shared" si="18"/>
        <v>6.7017325681480056E-6</v>
      </c>
      <c r="F30">
        <f t="shared" si="20"/>
        <v>1.6023458533996362E-8</v>
      </c>
      <c r="G30">
        <f>A30-E23</f>
        <v>2.620000000001677</v>
      </c>
      <c r="I30">
        <f t="shared" si="19"/>
        <v>6440.7387918699442</v>
      </c>
      <c r="J30">
        <f t="shared" si="21"/>
        <v>1.5526169160318785E-4</v>
      </c>
      <c r="K30">
        <f t="shared" si="22"/>
        <v>3.2053960000016772</v>
      </c>
      <c r="W30">
        <v>3.0262224199459302</v>
      </c>
      <c r="X30">
        <v>6498.1092670629596</v>
      </c>
      <c r="Y30">
        <f t="shared" ref="Y30:Y33" si="23">X30^-3</f>
        <v>3.6445085257757489E-12</v>
      </c>
      <c r="Z30">
        <f t="shared" ref="Z30:Z33" si="24">Z23</f>
        <v>7.2020809999999997</v>
      </c>
    </row>
    <row r="31" spans="1:26" x14ac:dyDescent="0.3">
      <c r="D31" t="s">
        <v>16</v>
      </c>
      <c r="E31">
        <f>E25-L25</f>
        <v>6.7177560266820019E-6</v>
      </c>
      <c r="W31">
        <v>2.1320169603001</v>
      </c>
      <c r="X31">
        <v>6498.7765845701097</v>
      </c>
      <c r="Y31">
        <f t="shared" si="23"/>
        <v>3.6433859477381097E-12</v>
      </c>
      <c r="Z31">
        <f t="shared" si="24"/>
        <v>5.9999988555513237</v>
      </c>
    </row>
    <row r="32" spans="1:26" x14ac:dyDescent="0.3">
      <c r="W32">
        <v>1.50643563200872</v>
      </c>
      <c r="X32">
        <v>6502.2285109345003</v>
      </c>
      <c r="Y32">
        <f t="shared" si="23"/>
        <v>3.6375863863698104E-12</v>
      </c>
      <c r="Z32">
        <f t="shared" si="24"/>
        <v>4.7979172581123528</v>
      </c>
    </row>
    <row r="33" spans="1:26" x14ac:dyDescent="0.3">
      <c r="D33" t="s">
        <v>10</v>
      </c>
      <c r="E33">
        <v>2.0699999999999998</v>
      </c>
      <c r="F33" t="s">
        <v>24</v>
      </c>
      <c r="W33">
        <v>1.2083726377852699</v>
      </c>
      <c r="X33">
        <v>6499.46587137798</v>
      </c>
      <c r="Y33">
        <f t="shared" si="23"/>
        <v>3.6422268963971132E-12</v>
      </c>
      <c r="Z33">
        <f t="shared" si="24"/>
        <v>4.2</v>
      </c>
    </row>
    <row r="34" spans="1:26" x14ac:dyDescent="0.3">
      <c r="A34">
        <v>8</v>
      </c>
      <c r="G34" t="s">
        <v>22</v>
      </c>
      <c r="I34" t="s">
        <v>25</v>
      </c>
      <c r="J34" t="s">
        <v>43</v>
      </c>
      <c r="K34" t="s">
        <v>41</v>
      </c>
      <c r="L34" s="1"/>
    </row>
    <row r="35" spans="1:26" x14ac:dyDescent="0.3">
      <c r="A35">
        <f>A25</f>
        <v>4.2000000000015856</v>
      </c>
      <c r="B35">
        <f>A35*1000000</f>
        <v>4200000.0000015851</v>
      </c>
      <c r="C35" s="1"/>
      <c r="D35">
        <v>4.2150416316208367E-12</v>
      </c>
      <c r="E35">
        <f>SQRT(12*D35)</f>
        <v>7.1119968770697619E-6</v>
      </c>
      <c r="G35">
        <f>A35-E33</f>
        <v>2.1300000000015857</v>
      </c>
      <c r="H35" t="s">
        <v>26</v>
      </c>
      <c r="I35">
        <f>D35^(-1/3)</f>
        <v>6190.5995315057035</v>
      </c>
      <c r="K35">
        <f>A35-$P$44*$E$33</f>
        <v>3.0080940000015857</v>
      </c>
      <c r="V35" t="s">
        <v>34</v>
      </c>
      <c r="W35" t="s">
        <v>28</v>
      </c>
      <c r="X35" t="s">
        <v>35</v>
      </c>
      <c r="Z35" t="s">
        <v>36</v>
      </c>
    </row>
    <row r="36" spans="1:26" x14ac:dyDescent="0.3">
      <c r="A36">
        <f t="shared" ref="A36:A40" si="25">A26</f>
        <v>7.7</v>
      </c>
      <c r="B36">
        <f t="shared" ref="B36:B40" si="26">A36*1000000</f>
        <v>7700000</v>
      </c>
      <c r="C36" s="1"/>
      <c r="D36">
        <v>3.1572842495515503E-12</v>
      </c>
      <c r="E36">
        <f t="shared" ref="E36:E40" si="27">SQRT(12*D36)</f>
        <v>6.1552750543431124E-6</v>
      </c>
      <c r="F36">
        <f>$E$35-E36</f>
        <v>9.567218227266495E-7</v>
      </c>
      <c r="G36">
        <f>A36-E33</f>
        <v>5.6300000000000008</v>
      </c>
      <c r="I36">
        <f t="shared" ref="I36:I40" si="28">D36^(-1/3)</f>
        <v>6816.5104625597733</v>
      </c>
      <c r="J36">
        <f>D36^(1/3)</f>
        <v>1.4670262819848655E-4</v>
      </c>
      <c r="K36">
        <f>A36-$P$44*$E$33</f>
        <v>6.5080939999999998</v>
      </c>
      <c r="W36">
        <v>2.4444314001721801</v>
      </c>
      <c r="X36">
        <v>6701.5285140925998</v>
      </c>
      <c r="Y36">
        <f>X36^-3</f>
        <v>3.322602523792817E-12</v>
      </c>
      <c r="Z36">
        <f>Z29</f>
        <v>7.7</v>
      </c>
    </row>
    <row r="37" spans="1:26" x14ac:dyDescent="0.3">
      <c r="A37">
        <f t="shared" si="25"/>
        <v>7.202081123393353</v>
      </c>
      <c r="B37">
        <f t="shared" si="26"/>
        <v>7202081.1233933531</v>
      </c>
      <c r="C37" s="1"/>
      <c r="D37">
        <v>3.1834812692804197E-12</v>
      </c>
      <c r="E37">
        <f t="shared" si="27"/>
        <v>6.1807584673213876E-6</v>
      </c>
      <c r="F37">
        <f t="shared" ref="F37:F40" si="29">$E$35-E37</f>
        <v>9.3123840974837433E-7</v>
      </c>
      <c r="G37">
        <f>A37-E33</f>
        <v>5.1320811233933536</v>
      </c>
      <c r="I37">
        <f t="shared" si="28"/>
        <v>6797.7611414889925</v>
      </c>
      <c r="J37">
        <f t="shared" ref="J37:J40" si="30">D37^(1/3)</f>
        <v>1.4710725769645952E-4</v>
      </c>
      <c r="K37">
        <f t="shared" ref="K37:K40" si="31">A37-$P$44*$E$33</f>
        <v>6.0101751233933527</v>
      </c>
      <c r="W37">
        <v>2.3377155222720698</v>
      </c>
      <c r="X37">
        <v>6701.6081528074801</v>
      </c>
      <c r="Y37">
        <f t="shared" ref="Y37:Y40" si="32">X37^-3</f>
        <v>3.3224840725295271E-12</v>
      </c>
      <c r="Z37">
        <f t="shared" ref="Z37:Z40" si="33">Z30</f>
        <v>7.2020809999999997</v>
      </c>
    </row>
    <row r="38" spans="1:26" x14ac:dyDescent="0.3">
      <c r="A38">
        <f t="shared" si="25"/>
        <v>5.9999988555513237</v>
      </c>
      <c r="B38">
        <f t="shared" si="26"/>
        <v>5999998.8555513239</v>
      </c>
      <c r="C38" s="1"/>
      <c r="D38">
        <v>3.5399640751336512E-12</v>
      </c>
      <c r="E38">
        <f t="shared" si="27"/>
        <v>6.5176352231161118E-6</v>
      </c>
      <c r="F38">
        <f t="shared" si="29"/>
        <v>5.9436165395365015E-7</v>
      </c>
      <c r="G38">
        <f>A38-E33</f>
        <v>3.9299988555513239</v>
      </c>
      <c r="I38">
        <f t="shared" si="28"/>
        <v>6561.4584310446799</v>
      </c>
      <c r="J38">
        <f t="shared" si="30"/>
        <v>1.5240514140402555E-4</v>
      </c>
      <c r="K38">
        <f t="shared" si="31"/>
        <v>4.8080928555513243</v>
      </c>
      <c r="W38">
        <v>1.5723050876781099</v>
      </c>
      <c r="X38">
        <v>6702.1793546243298</v>
      </c>
      <c r="Y38">
        <f t="shared" si="32"/>
        <v>3.3216346560488541E-12</v>
      </c>
      <c r="Z38">
        <f t="shared" si="33"/>
        <v>5.9999988555513237</v>
      </c>
    </row>
    <row r="39" spans="1:26" x14ac:dyDescent="0.3">
      <c r="A39">
        <f t="shared" si="25"/>
        <v>4.7979172581123528</v>
      </c>
      <c r="B39">
        <f t="shared" si="26"/>
        <v>4797917.2581123533</v>
      </c>
      <c r="C39" s="1"/>
      <c r="D39">
        <v>3.982704471768048E-12</v>
      </c>
      <c r="E39">
        <f t="shared" si="27"/>
        <v>6.9132086371826347E-6</v>
      </c>
      <c r="F39">
        <f t="shared" si="29"/>
        <v>1.9878823988712716E-7</v>
      </c>
      <c r="G39">
        <f>A39-E33</f>
        <v>2.727917258112353</v>
      </c>
      <c r="I39">
        <f t="shared" si="28"/>
        <v>6308.7110938806272</v>
      </c>
      <c r="J39">
        <f t="shared" si="30"/>
        <v>1.5851098348282073E-4</v>
      </c>
      <c r="K39">
        <f t="shared" si="31"/>
        <v>3.6060112581123529</v>
      </c>
      <c r="W39">
        <v>1.00928683530851</v>
      </c>
      <c r="X39">
        <v>6702.5995174991904</v>
      </c>
      <c r="Y39">
        <f t="shared" si="32"/>
        <v>3.3210100297031707E-12</v>
      </c>
      <c r="Z39">
        <f t="shared" si="33"/>
        <v>4.7979172581123528</v>
      </c>
    </row>
    <row r="40" spans="1:26" x14ac:dyDescent="0.3">
      <c r="A40">
        <f t="shared" si="25"/>
        <v>4.0000000000016769</v>
      </c>
      <c r="B40">
        <f t="shared" si="26"/>
        <v>4000000.0000016768</v>
      </c>
      <c r="D40">
        <v>4.2802197098749043E-12</v>
      </c>
      <c r="E40">
        <f t="shared" si="27"/>
        <v>7.1667730896477285E-6</v>
      </c>
      <c r="F40">
        <f t="shared" si="29"/>
        <v>-5.4776212577966567E-8</v>
      </c>
      <c r="G40">
        <f>A40-E33</f>
        <v>1.930000000001677</v>
      </c>
      <c r="I40">
        <f t="shared" si="28"/>
        <v>6159.0157188316771</v>
      </c>
      <c r="J40">
        <f t="shared" si="30"/>
        <v>1.6236360575317595E-4</v>
      </c>
      <c r="K40">
        <f t="shared" si="31"/>
        <v>2.808094000001677</v>
      </c>
      <c r="W40">
        <v>0.71858355680231301</v>
      </c>
      <c r="X40">
        <v>6699.83138561752</v>
      </c>
      <c r="Y40">
        <f t="shared" si="32"/>
        <v>3.3251281001235287E-12</v>
      </c>
      <c r="Z40">
        <f t="shared" si="33"/>
        <v>4.2</v>
      </c>
    </row>
    <row r="41" spans="1:26" x14ac:dyDescent="0.3">
      <c r="D41" t="s">
        <v>16</v>
      </c>
      <c r="E41">
        <f>E35-L35</f>
        <v>7.1119968770697619E-6</v>
      </c>
      <c r="M41" t="s">
        <v>47</v>
      </c>
    </row>
    <row r="42" spans="1:26" x14ac:dyDescent="0.3">
      <c r="M42" t="s">
        <v>38</v>
      </c>
    </row>
    <row r="43" spans="1:26" x14ac:dyDescent="0.3">
      <c r="D43" t="s">
        <v>11</v>
      </c>
      <c r="E43">
        <v>2.76</v>
      </c>
      <c r="F43" t="s">
        <v>23</v>
      </c>
      <c r="M43">
        <v>0.64</v>
      </c>
    </row>
    <row r="44" spans="1:26" x14ac:dyDescent="0.3">
      <c r="A44">
        <v>8</v>
      </c>
      <c r="G44" t="s">
        <v>22</v>
      </c>
      <c r="I44" t="s">
        <v>25</v>
      </c>
      <c r="J44" t="s">
        <v>43</v>
      </c>
      <c r="K44" t="s">
        <v>41</v>
      </c>
      <c r="L44" s="1"/>
      <c r="M44">
        <v>0.57499999999999996</v>
      </c>
      <c r="O44" t="s">
        <v>39</v>
      </c>
      <c r="P44">
        <f>AVERAGE(M43:M45)</f>
        <v>0.57579999999999998</v>
      </c>
    </row>
    <row r="45" spans="1:26" x14ac:dyDescent="0.3">
      <c r="A45">
        <f>A35</f>
        <v>4.2000000000015856</v>
      </c>
      <c r="B45">
        <f>A45*1000000</f>
        <v>4200000.0000015851</v>
      </c>
      <c r="C45" s="1"/>
      <c r="D45">
        <v>2.3131738878657755E-12</v>
      </c>
      <c r="E45">
        <f>SQRT(12*D45)</f>
        <v>5.2685943717835502E-6</v>
      </c>
      <c r="G45">
        <f>A45-E43</f>
        <v>1.4400000000015858</v>
      </c>
      <c r="H45" t="s">
        <v>26</v>
      </c>
      <c r="I45">
        <f>D45^(-1/3)</f>
        <v>7561.3134107827618</v>
      </c>
      <c r="K45">
        <f>A45-$P$44*$E$43</f>
        <v>2.6107920000015858</v>
      </c>
      <c r="M45">
        <v>0.51239999999999997</v>
      </c>
    </row>
    <row r="46" spans="1:26" x14ac:dyDescent="0.3">
      <c r="A46">
        <f t="shared" ref="A46:A50" si="34">A36</f>
        <v>7.7</v>
      </c>
      <c r="B46">
        <f t="shared" ref="B46:B50" si="35">A46*1000000</f>
        <v>7700000</v>
      </c>
      <c r="C46" s="1"/>
      <c r="D46">
        <v>3.4782827417765924E-12</v>
      </c>
      <c r="E46">
        <f t="shared" ref="E46:E50" si="36">SQRT(12*D46)</f>
        <v>6.4606031375808176E-6</v>
      </c>
      <c r="F46">
        <f>$E$50-E46</f>
        <v>1.2839482682792793E-6</v>
      </c>
      <c r="G46">
        <f>A46-E43</f>
        <v>4.9400000000000004</v>
      </c>
      <c r="I46">
        <f>D46^(-1/3)</f>
        <v>6600.0167747996929</v>
      </c>
      <c r="J46">
        <f>D46^(1/3)</f>
        <v>1.515147664197186E-4</v>
      </c>
      <c r="K46">
        <f>A46-$P$44*$E$43</f>
        <v>6.110792</v>
      </c>
    </row>
    <row r="47" spans="1:26" x14ac:dyDescent="0.3">
      <c r="A47">
        <f t="shared" si="34"/>
        <v>7.202081123393353</v>
      </c>
      <c r="B47">
        <f t="shared" si="35"/>
        <v>7202081.1233933531</v>
      </c>
      <c r="C47" s="1"/>
      <c r="D47">
        <v>3.5233665187564462E-12</v>
      </c>
      <c r="E47">
        <f t="shared" si="36"/>
        <v>6.5023379045599708E-6</v>
      </c>
      <c r="F47">
        <f t="shared" ref="F47:F50" si="37">$E$50-E47</f>
        <v>1.2422135013001261E-6</v>
      </c>
      <c r="G47">
        <f>A47-E43</f>
        <v>4.4420811233933533</v>
      </c>
      <c r="I47">
        <f t="shared" ref="I47:I50" si="38">D47^(-1/3)</f>
        <v>6571.7453367131393</v>
      </c>
      <c r="J47">
        <f t="shared" ref="J47:J50" si="39">D47^(1/3)</f>
        <v>1.5216657809508948E-4</v>
      </c>
      <c r="K47">
        <f t="shared" ref="K47:K50" si="40">A47-$P$44*$E$43</f>
        <v>5.6128731233933529</v>
      </c>
      <c r="M47" t="s">
        <v>44</v>
      </c>
    </row>
    <row r="48" spans="1:26" x14ac:dyDescent="0.3">
      <c r="A48">
        <f t="shared" si="34"/>
        <v>5.9999988555513237</v>
      </c>
      <c r="B48">
        <f t="shared" si="35"/>
        <v>5999998.8555513239</v>
      </c>
      <c r="C48" s="1"/>
      <c r="D48">
        <v>4.1018772180700314E-12</v>
      </c>
      <c r="E48">
        <f t="shared" si="36"/>
        <v>7.015876753253322E-6</v>
      </c>
      <c r="F48">
        <f t="shared" si="37"/>
        <v>7.2867465260677487E-7</v>
      </c>
      <c r="G48">
        <f>A48-E43</f>
        <v>3.2399988555513239</v>
      </c>
      <c r="I48">
        <f t="shared" si="38"/>
        <v>6247.013548626428</v>
      </c>
      <c r="J48">
        <f t="shared" si="39"/>
        <v>1.6007648970440869E-4</v>
      </c>
      <c r="K48">
        <f t="shared" si="40"/>
        <v>4.4107908555513244</v>
      </c>
      <c r="W48" s="4" t="s">
        <v>48</v>
      </c>
      <c r="X48" s="4"/>
    </row>
    <row r="49" spans="1:25" x14ac:dyDescent="0.3">
      <c r="A49">
        <f t="shared" si="34"/>
        <v>4.7979172581123528</v>
      </c>
      <c r="B49">
        <f t="shared" si="35"/>
        <v>4797917.2581123533</v>
      </c>
      <c r="C49" s="1"/>
      <c r="D49">
        <v>4.7021634694409535E-12</v>
      </c>
      <c r="E49">
        <f t="shared" si="36"/>
        <v>7.5117216158009634E-6</v>
      </c>
      <c r="F49">
        <f t="shared" si="37"/>
        <v>2.3282979005913347E-7</v>
      </c>
      <c r="G49">
        <f>A49-E43</f>
        <v>2.037917258112353</v>
      </c>
      <c r="I49">
        <f t="shared" si="38"/>
        <v>5968.9887304808144</v>
      </c>
      <c r="J49">
        <f t="shared" si="39"/>
        <v>1.6753256626092641E-4</v>
      </c>
      <c r="K49">
        <f t="shared" si="40"/>
        <v>3.2087092581123531</v>
      </c>
      <c r="M49" t="s">
        <v>42</v>
      </c>
      <c r="W49" t="s">
        <v>49</v>
      </c>
      <c r="X49" t="s">
        <v>50</v>
      </c>
    </row>
    <row r="50" spans="1:25" x14ac:dyDescent="0.3">
      <c r="A50">
        <f t="shared" si="34"/>
        <v>4.0000000000016769</v>
      </c>
      <c r="B50">
        <f t="shared" si="35"/>
        <v>4000000.0000016768</v>
      </c>
      <c r="D50">
        <v>4.9981730398341337E-12</v>
      </c>
      <c r="E50">
        <f t="shared" si="36"/>
        <v>7.7445514058600969E-6</v>
      </c>
      <c r="F50">
        <f t="shared" si="37"/>
        <v>0</v>
      </c>
      <c r="G50">
        <f>A50-E43</f>
        <v>1.2400000000016771</v>
      </c>
      <c r="I50">
        <f t="shared" si="38"/>
        <v>5848.7479251724435</v>
      </c>
      <c r="J50">
        <f t="shared" si="39"/>
        <v>1.7097676507754712E-4</v>
      </c>
      <c r="K50">
        <f t="shared" si="40"/>
        <v>2.4107920000016771</v>
      </c>
      <c r="W50" s="1">
        <v>1.3881795212554262E-4</v>
      </c>
      <c r="X50" s="1">
        <f>K16</f>
        <v>7.3026980000000004</v>
      </c>
      <c r="Y50" s="1"/>
    </row>
    <row r="51" spans="1:25" x14ac:dyDescent="0.3">
      <c r="D51" t="s">
        <v>16</v>
      </c>
      <c r="E51">
        <f>E50-L45</f>
        <v>7.7445514058600969E-6</v>
      </c>
      <c r="W51" s="1">
        <v>1.3925115685066132E-4</v>
      </c>
      <c r="X51" s="1">
        <f t="shared" ref="X51:X54" si="41">K17</f>
        <v>6.8047791233933532</v>
      </c>
      <c r="Y51" s="1"/>
    </row>
    <row r="52" spans="1:25" x14ac:dyDescent="0.3">
      <c r="W52" s="1">
        <v>1.4296649263106963E-4</v>
      </c>
      <c r="X52" s="1">
        <f t="shared" si="41"/>
        <v>5.6026968555513239</v>
      </c>
      <c r="Y52" s="1"/>
    </row>
    <row r="53" spans="1:25" x14ac:dyDescent="0.3">
      <c r="W53" s="1">
        <v>1.469936653704078E-4</v>
      </c>
      <c r="X53" s="1">
        <f t="shared" si="41"/>
        <v>4.400615258112353</v>
      </c>
      <c r="Y53" s="1"/>
    </row>
    <row r="54" spans="1:25" x14ac:dyDescent="0.3">
      <c r="W54" s="1">
        <v>1.4916098667214542E-4</v>
      </c>
      <c r="X54" s="1">
        <f t="shared" si="41"/>
        <v>3.6026980000016771</v>
      </c>
      <c r="Y54" s="1"/>
    </row>
    <row r="55" spans="1:25" x14ac:dyDescent="0.3">
      <c r="W55" s="1">
        <v>1.4245466540821353E-4</v>
      </c>
      <c r="X55" s="1">
        <f>K26</f>
        <v>6.9053960000000005</v>
      </c>
      <c r="Y55" s="1"/>
    </row>
    <row r="56" spans="1:25" x14ac:dyDescent="0.3">
      <c r="W56" s="1">
        <v>1.4327539917748691E-4</v>
      </c>
      <c r="X56" s="1">
        <f t="shared" ref="X56:X59" si="42">K27</f>
        <v>6.4074771233933534</v>
      </c>
      <c r="Y56" s="1"/>
    </row>
    <row r="57" spans="1:25" x14ac:dyDescent="0.3">
      <c r="W57" s="1">
        <v>1.474628601705394E-4</v>
      </c>
      <c r="X57" s="1">
        <f t="shared" si="42"/>
        <v>5.2053948555513241</v>
      </c>
      <c r="Y57" s="1"/>
    </row>
    <row r="58" spans="1:25" x14ac:dyDescent="0.3">
      <c r="W58" s="1">
        <v>1.5204453064310834E-4</v>
      </c>
      <c r="X58" s="1">
        <f t="shared" si="42"/>
        <v>4.0033132581123532</v>
      </c>
      <c r="Y58" s="1"/>
    </row>
    <row r="59" spans="1:25" x14ac:dyDescent="0.3">
      <c r="W59" s="1">
        <v>1.5526169160318785E-4</v>
      </c>
      <c r="X59" s="1">
        <f t="shared" si="42"/>
        <v>3.2053960000016772</v>
      </c>
      <c r="Y59" s="1"/>
    </row>
    <row r="60" spans="1:25" x14ac:dyDescent="0.3">
      <c r="W60" s="1">
        <v>1.4670262819848655E-4</v>
      </c>
      <c r="X60" s="1">
        <f>K36</f>
        <v>6.5080939999999998</v>
      </c>
      <c r="Y60" s="1"/>
    </row>
    <row r="61" spans="1:25" x14ac:dyDescent="0.3">
      <c r="W61" s="1">
        <v>1.4710725769645952E-4</v>
      </c>
      <c r="X61" s="1">
        <f t="shared" ref="X61:X64" si="43">K37</f>
        <v>6.0101751233933527</v>
      </c>
      <c r="Y61" s="1"/>
    </row>
    <row r="62" spans="1:25" x14ac:dyDescent="0.3">
      <c r="W62" s="1">
        <v>1.5240514140402555E-4</v>
      </c>
      <c r="X62" s="1">
        <f t="shared" si="43"/>
        <v>4.8080928555513243</v>
      </c>
      <c r="Y62" s="1"/>
    </row>
    <row r="63" spans="1:25" x14ac:dyDescent="0.3">
      <c r="W63" s="1">
        <v>1.5851098348282073E-4</v>
      </c>
      <c r="X63" s="1">
        <f t="shared" si="43"/>
        <v>3.6060112581123529</v>
      </c>
      <c r="Y63" s="1"/>
    </row>
    <row r="64" spans="1:25" x14ac:dyDescent="0.3">
      <c r="W64" s="1">
        <v>1.6236360575317595E-4</v>
      </c>
      <c r="X64" s="1">
        <f t="shared" si="43"/>
        <v>2.808094000001677</v>
      </c>
      <c r="Y64" s="1"/>
    </row>
    <row r="65" spans="23:25" x14ac:dyDescent="0.3">
      <c r="W65" s="1">
        <v>1.515147664197186E-4</v>
      </c>
      <c r="X65" s="1">
        <f>K46</f>
        <v>6.110792</v>
      </c>
      <c r="Y65" s="1"/>
    </row>
    <row r="66" spans="23:25" x14ac:dyDescent="0.3">
      <c r="W66" s="1">
        <v>1.5216657809508948E-4</v>
      </c>
      <c r="X66" s="1">
        <f t="shared" ref="X66:X69" si="44">K47</f>
        <v>5.6128731233933529</v>
      </c>
      <c r="Y66" s="1"/>
    </row>
    <row r="67" spans="23:25" x14ac:dyDescent="0.3">
      <c r="W67" s="1">
        <v>1.6007648970440869E-4</v>
      </c>
      <c r="X67" s="1">
        <f t="shared" si="44"/>
        <v>4.4107908555513244</v>
      </c>
      <c r="Y67" s="1"/>
    </row>
    <row r="68" spans="23:25" x14ac:dyDescent="0.3">
      <c r="W68" s="1">
        <v>1.6753256626092641E-4</v>
      </c>
      <c r="X68" s="1">
        <f t="shared" si="44"/>
        <v>3.2087092581123531</v>
      </c>
      <c r="Y68" s="1"/>
    </row>
    <row r="69" spans="23:25" x14ac:dyDescent="0.3">
      <c r="W69" s="1">
        <v>1.7097676507754712E-4</v>
      </c>
      <c r="X69" s="1">
        <f t="shared" si="44"/>
        <v>2.4107920000016771</v>
      </c>
      <c r="Y69" s="1"/>
    </row>
  </sheetData>
  <mergeCells count="1">
    <mergeCell ref="W48:X4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Experimental data_Goodman</vt:lpstr>
      <vt:lpstr>Experimental data Walsh 1981</vt:lpstr>
    </vt:vector>
  </TitlesOfParts>
  <Company>University of Edinburgh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FRASER HARRIS Andrew</dc:creator>
  <cp:lastModifiedBy>FRASER HARRIS Andrew</cp:lastModifiedBy>
  <dcterms:created xsi:type="dcterms:W3CDTF">2018-06-14T15:26:21Z</dcterms:created>
  <dcterms:modified xsi:type="dcterms:W3CDTF">2019-02-14T16:03:59Z</dcterms:modified>
</cp:coreProperties>
</file>